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Oeschenbach\Ablage Gemeindeverwaltung\4 Bauten\4.1121 Geometer\2025\Ausschreibung Nachführungsgeometer\"/>
    </mc:Choice>
  </mc:AlternateContent>
  <xr:revisionPtr revIDLastSave="0" documentId="8_{A9EBAD1B-1DB7-49FB-BBD3-282359F296D1}" xr6:coauthVersionLast="47" xr6:coauthVersionMax="47" xr10:uidLastSave="{00000000-0000-0000-0000-000000000000}"/>
  <bookViews>
    <workbookView xWindow="13065" yWindow="1380" windowWidth="34020" windowHeight="13260" xr2:uid="{00000000-000D-0000-FFFF-FFFF00000000}"/>
  </bookViews>
  <sheets>
    <sheet name="Zusammenfassung" sheetId="1" r:id="rId1"/>
    <sheet name="Anbieter A" sheetId="2" r:id="rId2"/>
    <sheet name="Anbieter B" sheetId="7" r:id="rId3"/>
    <sheet name="Anbieter C" sheetId="8" r:id="rId4"/>
    <sheet name="Anbieter D" sheetId="9" r:id="rId5"/>
    <sheet name="Anbieter E" sheetId="10" r:id="rId6"/>
  </sheets>
  <definedNames>
    <definedName name="_xlnm.Print_Area" localSheetId="0">Zusammenfassung!$A$1:$H$60</definedName>
    <definedName name="_xlnm.Print_Titles" localSheetId="1">'Anbieter A'!$1:$5</definedName>
    <definedName name="_xlnm.Print_Titles" localSheetId="2">'Anbieter B'!$1:$5</definedName>
    <definedName name="_xlnm.Print_Titles" localSheetId="3">'Anbieter C'!$1:$5</definedName>
    <definedName name="_xlnm.Print_Titles" localSheetId="4">'Anbieter D'!$1:$5</definedName>
    <definedName name="_xlnm.Print_Titles" localSheetId="5">'Anbieter E'!$1:$5</definedName>
    <definedName name="_xlnm.Print_Titles" localSheetId="0">Zusammenfassung!$1:$5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0" l="1"/>
  <c r="B91" i="10"/>
  <c r="B90" i="10"/>
  <c r="A89" i="10"/>
  <c r="D85" i="10"/>
  <c r="B84" i="10"/>
  <c r="B83" i="10"/>
  <c r="A82" i="10"/>
  <c r="A81" i="10"/>
  <c r="B77" i="10"/>
  <c r="B76" i="10"/>
  <c r="B75" i="10"/>
  <c r="B74" i="10"/>
  <c r="B73" i="10"/>
  <c r="B72" i="10"/>
  <c r="A71" i="10"/>
  <c r="B67" i="10"/>
  <c r="B66" i="10"/>
  <c r="B65" i="10"/>
  <c r="B64" i="10"/>
  <c r="A63" i="10"/>
  <c r="A62" i="10"/>
  <c r="B58" i="10"/>
  <c r="B57" i="10"/>
  <c r="A56" i="10"/>
  <c r="B52" i="10"/>
  <c r="B51" i="10"/>
  <c r="A50" i="10"/>
  <c r="B46" i="10"/>
  <c r="B45" i="10"/>
  <c r="B44" i="10"/>
  <c r="A43" i="10"/>
  <c r="B39" i="10"/>
  <c r="B38" i="10"/>
  <c r="B37" i="10"/>
  <c r="A36" i="10"/>
  <c r="A35" i="10"/>
  <c r="B31" i="10"/>
  <c r="B30" i="10"/>
  <c r="B29" i="10"/>
  <c r="A28" i="10"/>
  <c r="B24" i="10"/>
  <c r="B23" i="10"/>
  <c r="B22" i="10"/>
  <c r="A21" i="10"/>
  <c r="B17" i="10"/>
  <c r="A16" i="10"/>
  <c r="B12" i="10"/>
  <c r="B11" i="10"/>
  <c r="B10" i="10"/>
  <c r="B9" i="10"/>
  <c r="A8" i="10"/>
  <c r="A7" i="10"/>
  <c r="A2" i="10"/>
  <c r="E1" i="10"/>
  <c r="D40" i="1" l="1"/>
  <c r="D39" i="1"/>
  <c r="D35" i="1"/>
  <c r="D51" i="1" s="1"/>
  <c r="D29" i="1"/>
  <c r="C51" i="1" s="1"/>
  <c r="D23" i="1"/>
  <c r="C43" i="1" l="1"/>
  <c r="C38" i="1"/>
  <c r="C34" i="1"/>
  <c r="C28" i="1"/>
  <c r="F51" i="1"/>
  <c r="D85" i="9"/>
  <c r="D85" i="8"/>
  <c r="D85" i="7"/>
  <c r="D85" i="2"/>
  <c r="B91" i="9" l="1"/>
  <c r="B90" i="9"/>
  <c r="B91" i="8"/>
  <c r="B90" i="8"/>
  <c r="B91" i="7"/>
  <c r="B90" i="7"/>
  <c r="B83" i="9"/>
  <c r="B83" i="8"/>
  <c r="B83" i="7"/>
  <c r="B84" i="7"/>
  <c r="B58" i="9"/>
  <c r="B57" i="9"/>
  <c r="B46" i="9"/>
  <c r="B45" i="9"/>
  <c r="B44" i="9"/>
  <c r="B39" i="9"/>
  <c r="A56" i="9"/>
  <c r="A43" i="9"/>
  <c r="A36" i="9"/>
  <c r="B58" i="8"/>
  <c r="B57" i="8"/>
  <c r="B46" i="8"/>
  <c r="B45" i="8"/>
  <c r="B44" i="8"/>
  <c r="B37" i="8"/>
  <c r="A56" i="8"/>
  <c r="A50" i="8"/>
  <c r="A43" i="8"/>
  <c r="A36" i="8"/>
  <c r="A56" i="7"/>
  <c r="A43" i="7"/>
  <c r="A36" i="7"/>
  <c r="B58" i="7"/>
  <c r="B57" i="7"/>
  <c r="B46" i="7"/>
  <c r="B45" i="7"/>
  <c r="B44" i="7"/>
  <c r="B52" i="7" l="1"/>
  <c r="B51" i="7"/>
  <c r="A50" i="7"/>
  <c r="B39" i="7"/>
  <c r="B38" i="7"/>
  <c r="B37" i="7"/>
  <c r="A35" i="7"/>
  <c r="B52" i="8"/>
  <c r="B51" i="8"/>
  <c r="B39" i="8"/>
  <c r="B38" i="8"/>
  <c r="A35" i="8"/>
  <c r="B52" i="9"/>
  <c r="B51" i="9"/>
  <c r="A50" i="9"/>
  <c r="B38" i="9"/>
  <c r="B37" i="9"/>
  <c r="A35" i="9"/>
  <c r="B22" i="7" l="1"/>
  <c r="B23" i="7"/>
  <c r="B24" i="7"/>
  <c r="E51" i="1" l="1"/>
  <c r="D37" i="1"/>
  <c r="C73" i="10" s="1"/>
  <c r="D36" i="1"/>
  <c r="C64" i="10" s="1"/>
  <c r="E62" i="10" s="1"/>
  <c r="D56" i="1" s="1"/>
  <c r="D33" i="1"/>
  <c r="C57" i="10" s="1"/>
  <c r="D32" i="1"/>
  <c r="C51" i="10" s="1"/>
  <c r="D31" i="1"/>
  <c r="C44" i="10" s="1"/>
  <c r="D30" i="1"/>
  <c r="C37" i="10" s="1"/>
  <c r="E35" i="10" s="1"/>
  <c r="C56" i="1" s="1"/>
  <c r="E34" i="1"/>
  <c r="D41" i="1"/>
  <c r="C83" i="10" s="1"/>
  <c r="E28" i="1"/>
  <c r="C44" i="9" l="1"/>
  <c r="C44" i="8"/>
  <c r="C44" i="2"/>
  <c r="C44" i="7"/>
  <c r="C57" i="9"/>
  <c r="C57" i="7"/>
  <c r="C57" i="2"/>
  <c r="C57" i="8"/>
  <c r="C83" i="9"/>
  <c r="C83" i="7"/>
  <c r="C83" i="8"/>
  <c r="C51" i="8"/>
  <c r="C51" i="2"/>
  <c r="C51" i="7"/>
  <c r="C51" i="9"/>
  <c r="B51" i="1"/>
  <c r="C37" i="7"/>
  <c r="C37" i="2"/>
  <c r="C37" i="8"/>
  <c r="C37" i="9"/>
  <c r="E1" i="9"/>
  <c r="E1" i="8"/>
  <c r="E1" i="7"/>
  <c r="E1" i="2"/>
  <c r="E35" i="9" l="1"/>
  <c r="C55" i="1" s="1"/>
  <c r="E35" i="8"/>
  <c r="C54" i="1" s="1"/>
  <c r="E35" i="2"/>
  <c r="C52" i="1" s="1"/>
  <c r="E35" i="7"/>
  <c r="C53" i="1" s="1"/>
  <c r="E43" i="1"/>
  <c r="E38" i="1"/>
  <c r="D42" i="1"/>
  <c r="C83" i="2"/>
  <c r="C73" i="2"/>
  <c r="D27" i="1"/>
  <c r="C29" i="10" s="1"/>
  <c r="D26" i="1"/>
  <c r="C22" i="10" s="1"/>
  <c r="D25" i="1"/>
  <c r="C17" i="10" s="1"/>
  <c r="D24" i="1"/>
  <c r="C9" i="10" s="1"/>
  <c r="E7" i="10" s="1"/>
  <c r="B56" i="1" s="1"/>
  <c r="C90" i="2" l="1"/>
  <c r="E81" i="2" s="1"/>
  <c r="C90" i="10"/>
  <c r="E81" i="10" s="1"/>
  <c r="F56" i="1" s="1"/>
  <c r="C73" i="8"/>
  <c r="C73" i="9"/>
  <c r="C73" i="7"/>
  <c r="C9" i="7"/>
  <c r="C9" i="9"/>
  <c r="C9" i="8"/>
  <c r="C90" i="9"/>
  <c r="E81" i="9" s="1"/>
  <c r="F55" i="1" s="1"/>
  <c r="C90" i="7"/>
  <c r="E81" i="7" s="1"/>
  <c r="C90" i="8"/>
  <c r="E81" i="8" s="1"/>
  <c r="C17" i="7"/>
  <c r="C17" i="9"/>
  <c r="C17" i="8"/>
  <c r="C17" i="2"/>
  <c r="C29" i="8"/>
  <c r="C29" i="9"/>
  <c r="C29" i="7"/>
  <c r="C9" i="2"/>
  <c r="C29" i="2"/>
  <c r="C64" i="2"/>
  <c r="E62" i="2" s="1"/>
  <c r="C64" i="7"/>
  <c r="E62" i="7" s="1"/>
  <c r="C64" i="8"/>
  <c r="E62" i="8" s="1"/>
  <c r="C64" i="9"/>
  <c r="C22" i="2"/>
  <c r="C22" i="9"/>
  <c r="C22" i="7"/>
  <c r="C22" i="8"/>
  <c r="E62" i="9" l="1"/>
  <c r="D55" i="1" s="1"/>
  <c r="E7" i="8"/>
  <c r="E7" i="9"/>
  <c r="B55" i="1" s="1"/>
  <c r="E7" i="7"/>
  <c r="E7" i="2"/>
  <c r="B52" i="1" s="1"/>
  <c r="D54" i="1"/>
  <c r="D52" i="1"/>
  <c r="D53" i="1"/>
  <c r="F52" i="1"/>
  <c r="A89" i="9"/>
  <c r="B84" i="9"/>
  <c r="A82" i="9"/>
  <c r="A81" i="9"/>
  <c r="B77" i="9"/>
  <c r="B76" i="9"/>
  <c r="B75" i="9"/>
  <c r="B74" i="9"/>
  <c r="B73" i="9"/>
  <c r="B72" i="9"/>
  <c r="A71" i="9"/>
  <c r="B67" i="9"/>
  <c r="B66" i="9"/>
  <c r="B65" i="9"/>
  <c r="B64" i="9"/>
  <c r="A63" i="9"/>
  <c r="A62" i="9"/>
  <c r="A89" i="8"/>
  <c r="B84" i="8"/>
  <c r="A82" i="8"/>
  <c r="A81" i="8"/>
  <c r="B77" i="8"/>
  <c r="B76" i="8"/>
  <c r="B75" i="8"/>
  <c r="B74" i="8"/>
  <c r="B73" i="8"/>
  <c r="B72" i="8"/>
  <c r="A71" i="8"/>
  <c r="B67" i="8"/>
  <c r="B66" i="8"/>
  <c r="B65" i="8"/>
  <c r="B64" i="8"/>
  <c r="A63" i="8"/>
  <c r="A62" i="8"/>
  <c r="A89" i="7"/>
  <c r="A82" i="7"/>
  <c r="A81" i="7"/>
  <c r="B77" i="7"/>
  <c r="B76" i="7"/>
  <c r="B75" i="7"/>
  <c r="B74" i="7"/>
  <c r="B73" i="7"/>
  <c r="B72" i="7"/>
  <c r="A71" i="7"/>
  <c r="B67" i="7"/>
  <c r="B66" i="7"/>
  <c r="B65" i="7"/>
  <c r="B64" i="7"/>
  <c r="A63" i="7"/>
  <c r="A62" i="7"/>
  <c r="B31" i="9"/>
  <c r="B30" i="9"/>
  <c r="B29" i="9"/>
  <c r="A28" i="9"/>
  <c r="B31" i="8"/>
  <c r="B30" i="8"/>
  <c r="B29" i="8"/>
  <c r="A28" i="8"/>
  <c r="B31" i="7"/>
  <c r="B30" i="7"/>
  <c r="B29" i="7"/>
  <c r="A28" i="7"/>
  <c r="B24" i="9"/>
  <c r="B23" i="9"/>
  <c r="B22" i="9"/>
  <c r="A21" i="9"/>
  <c r="B24" i="8"/>
  <c r="B23" i="8"/>
  <c r="B22" i="8"/>
  <c r="A21" i="8"/>
  <c r="A21" i="7"/>
  <c r="B17" i="9"/>
  <c r="A16" i="9"/>
  <c r="B17" i="8"/>
  <c r="A16" i="8"/>
  <c r="B17" i="7"/>
  <c r="A16" i="7"/>
  <c r="B12" i="9"/>
  <c r="B11" i="9"/>
  <c r="B10" i="9"/>
  <c r="B9" i="9"/>
  <c r="A8" i="9"/>
  <c r="A7" i="9"/>
  <c r="A8" i="8"/>
  <c r="A7" i="8"/>
  <c r="A8" i="7"/>
  <c r="A7" i="7"/>
  <c r="B12" i="8"/>
  <c r="B11" i="8"/>
  <c r="B10" i="8"/>
  <c r="B9" i="8"/>
  <c r="B12" i="7"/>
  <c r="B11" i="7"/>
  <c r="B10" i="7"/>
  <c r="B9" i="7"/>
  <c r="E5" i="2" l="1"/>
  <c r="D47" i="1" l="1"/>
  <c r="A2" i="9"/>
  <c r="A2" i="8"/>
  <c r="A2" i="7"/>
  <c r="A2" i="2"/>
  <c r="F29" i="1" l="1"/>
  <c r="F23" i="1"/>
  <c r="F40" i="1"/>
  <c r="F39" i="1"/>
  <c r="E5" i="9"/>
  <c r="E5" i="8"/>
  <c r="F54" i="1"/>
  <c r="G15" i="1"/>
  <c r="C20" i="1" s="1"/>
  <c r="E56" i="1" s="1"/>
  <c r="G56" i="1" s="1"/>
  <c r="C18" i="1" l="1"/>
  <c r="E54" i="1" s="1"/>
  <c r="C19" i="1"/>
  <c r="E55" i="1" s="1"/>
  <c r="G55" i="1" s="1"/>
  <c r="C17" i="1"/>
  <c r="E53" i="1" s="1"/>
  <c r="C16" i="1"/>
  <c r="E52" i="1" s="1"/>
  <c r="G52" i="1" s="1"/>
  <c r="H52" i="1" s="1"/>
  <c r="B54" i="1"/>
  <c r="E5" i="7"/>
  <c r="H55" i="1" l="1"/>
  <c r="G54" i="1"/>
  <c r="F53" i="1"/>
  <c r="B53" i="1"/>
  <c r="G53" i="1" s="1"/>
  <c r="F35" i="1" l="1"/>
  <c r="F47" i="1" s="1"/>
  <c r="H56" i="1" l="1"/>
  <c r="H54" i="1"/>
  <c r="H53" i="1"/>
</calcChain>
</file>

<file path=xl/sharedStrings.xml><?xml version="1.0" encoding="utf-8"?>
<sst xmlns="http://schemas.openxmlformats.org/spreadsheetml/2006/main" count="353" uniqueCount="121">
  <si>
    <t>Kanton Bern</t>
  </si>
  <si>
    <t>Gültige Angebote</t>
  </si>
  <si>
    <t>Code</t>
  </si>
  <si>
    <t>Anbieter</t>
  </si>
  <si>
    <t>A</t>
  </si>
  <si>
    <t>B</t>
  </si>
  <si>
    <t>C</t>
  </si>
  <si>
    <t>D</t>
  </si>
  <si>
    <t>Preisbewertung</t>
  </si>
  <si>
    <t>Code</t>
  </si>
  <si>
    <t>billigstes Angebot =</t>
  </si>
  <si>
    <t>A</t>
  </si>
  <si>
    <r>
      <t xml:space="preserve">Zuschlagsberechnung </t>
    </r>
    <r>
      <rPr>
        <sz val="10.9"/>
        <color indexed="8"/>
        <rFont val="Arial"/>
        <family val="2"/>
      </rPr>
      <t>(Detailbeurteilung im Anhang)</t>
    </r>
  </si>
  <si>
    <t>Kriterium</t>
  </si>
  <si>
    <t>Total gewichtete Punkte</t>
  </si>
  <si>
    <t>Rangfolge</t>
  </si>
  <si>
    <t>Gewichtung</t>
  </si>
  <si>
    <t>A</t>
  </si>
  <si>
    <t>Legende:</t>
  </si>
  <si>
    <t>Beilagen:</t>
  </si>
  <si>
    <t>Kanton Bern</t>
  </si>
  <si>
    <t>Punktbewertung=</t>
  </si>
  <si>
    <t>Vergleichstabelle der Angebote</t>
  </si>
  <si>
    <t>Bewertung der Zuschlagskriterien</t>
  </si>
  <si>
    <t>Gewichte</t>
  </si>
  <si>
    <t>Summe aller Gewichte</t>
  </si>
  <si>
    <t>Angebot</t>
  </si>
  <si>
    <t>Gemeinde</t>
  </si>
  <si>
    <t>Dienstleistungen</t>
  </si>
  <si>
    <t>Qualitätssicherung</t>
  </si>
  <si>
    <t>Erfahrung in der AV</t>
  </si>
  <si>
    <t>%</t>
  </si>
  <si>
    <t>Begründungen:
-</t>
  </si>
  <si>
    <t>Bemerkungen:
-</t>
  </si>
  <si>
    <t>Führungserfahrung</t>
  </si>
  <si>
    <t>Punktzahl</t>
  </si>
  <si>
    <t>Punktbewertung</t>
  </si>
  <si>
    <t>Detailbewertungen der Angebote</t>
  </si>
  <si>
    <t xml:space="preserve">Bemerkungen:
- </t>
  </si>
  <si>
    <t>a</t>
  </si>
  <si>
    <t>b</t>
  </si>
  <si>
    <t>c</t>
  </si>
  <si>
    <t>d</t>
  </si>
  <si>
    <t>Angebotene Dienstleistungen</t>
  </si>
  <si>
    <t>Preiskonditionen</t>
  </si>
  <si>
    <t>Rabattunterschied, der zu 1 Punktabzug führt =</t>
  </si>
  <si>
    <t>Weitere Geomatik- und Vermessungsdienstleistungen im Rahmen der amtlichen Vermessung</t>
  </si>
  <si>
    <t>Erfahrung in der Nachführung der amtlichen Vermessung</t>
  </si>
  <si>
    <t>Erfahrung des Büros in ähnlichen Gemeinden</t>
  </si>
  <si>
    <t>Anzahl Jahre in einer leitenden Funktion (Projektleitung, Abteilungsleitung oder Geschäftsleitung)</t>
  </si>
  <si>
    <t>Qualitätssicherung in der amtlichen Vermessung</t>
  </si>
  <si>
    <t>Gewicht</t>
  </si>
  <si>
    <t>Erfahrung ähnl. Gem.</t>
  </si>
  <si>
    <t>QS in der AV</t>
  </si>
  <si>
    <t>Sicherstellung Stv.</t>
  </si>
  <si>
    <t>Führungserfahrung des Nachführungsgeometers</t>
  </si>
  <si>
    <t>Δ=</t>
  </si>
  <si>
    <t>(Differenz Hauptkriterium - Summe Unterkriterien)</t>
  </si>
  <si>
    <t>Total:</t>
  </si>
  <si>
    <t>Erklärungen:</t>
  </si>
  <si>
    <t>Kontrolle: Werte müssen Null sein</t>
  </si>
  <si>
    <t>- Eigenes Qualitätsmanagementsystem -&gt; (3 Punkte)</t>
  </si>
  <si>
    <t>- Kein Qualitätsmanagementsystem -&gt; (0 Punkte)</t>
  </si>
  <si>
    <t>Gelb markierte Felder können/müssen durch die Gemeinde ausgefüllt werden.</t>
  </si>
  <si>
    <t>Der Bewertungsspielraum reicht von 0 (ungenügend) bis 5 (sehr gut)</t>
  </si>
  <si>
    <t>Das Total pro Hauptkriterium darf 5.0 nicht überschreiten!</t>
  </si>
  <si>
    <t>Wahl Nachführungsgeometer/in für die Periode 2026-2033</t>
  </si>
  <si>
    <t>Referenzen</t>
  </si>
  <si>
    <t>Kundendienst</t>
  </si>
  <si>
    <t>Weiterbildung AV</t>
  </si>
  <si>
    <t>Informationssicherheit</t>
  </si>
  <si>
    <t>Nachhaltigkeit</t>
  </si>
  <si>
    <t>Ökologie</t>
  </si>
  <si>
    <t>Ausbildung Lernende</t>
  </si>
  <si>
    <t>- Zusammenarbeit -&gt; (Wert zwischen 0.0 und 5.0, gemäss Tabelle Kap. 3.4)</t>
  </si>
  <si>
    <t>- Fahrdistanz Gemeinde (Gemeindeverwaltung) -&gt; Bürostandort
   0 - 20 km                  (2 Punkte)
   21 - 40 km                (1 Punkt)
   Mehr als 40 km         (0 Punkte)</t>
  </si>
  <si>
    <t>- Fest zugeteilte Ansprechperson für die Gemeinde bezüglich AV
   Nein                                                (0 Punkte)
   Ja, seit 4 Jahren oder weniger          (1 Punkt)
   Ja, seit 5 Jahren oder mehr              (2 Punkte)</t>
  </si>
  <si>
    <t>- Beratung Kunden: Online-Angebote (Bsp. Gesprächstermin buchen, Auftrag erfassen, etc.)
   Ja       (1 Punkt)
   Nein    (0 Punkte)</t>
  </si>
  <si>
    <t>- Baulandumlegung
   Ja                                                                    (1 Punkt)
   Ja, mit Referenzen in den letzten acht Jahren     (2 Punkte)
   Nein                                                                 (0 Punkte)</t>
  </si>
  <si>
    <t>- Güterzusammenlegung
   Ja                                                                    (0.5 Punkt)
   Ja, mit Referenzen in den letzten acht Jahren     (1 Punkt)
   Nein                                                                 (0 Punkte)</t>
  </si>
  <si>
    <t>- Nachführungsgeometer (0 - 5 Jahre) -&gt; (1.5 Punkte)</t>
  </si>
  <si>
    <t>- Nachführungsgeometer (6 und mehr Jahre) -&gt; (3 Punkte)</t>
  </si>
  <si>
    <t>- Sachbearbeiter (Ansprechperson) (0 - 5 Jahre) -&gt; (1 Punkt)</t>
  </si>
  <si>
    <t>- Sachbearbeiter (Ansprechperson) (6 und mehr Jahre) -&gt; (2 Punkte)</t>
  </si>
  <si>
    <t>- Mehr als 10 Jahre -&gt; (5 Punkte)</t>
  </si>
  <si>
    <t>- 6 - 10 Jahre -&gt; (4 Punkte)</t>
  </si>
  <si>
    <t>- 3 - 5 Jahre -&gt; (3 Punkte)</t>
  </si>
  <si>
    <t>- 1 - 2 Jahre -&gt; (2 Punkt)</t>
  </si>
  <si>
    <t>- &lt; 1 Jahr -&gt; (1 Punkte)</t>
  </si>
  <si>
    <t>- ISO-zertifiziertes Qualitätsmanagementsystem -&gt; (5 Punkte)</t>
  </si>
  <si>
    <t xml:space="preserve">Art der Sicherstellung der Stellvertretung des Nachführungsgeometers, z. B. bei Ferien (gemäss Art. 5, KVAV)
</t>
  </si>
  <si>
    <t>- Stellvertreter in der Firma -&gt; (5 Punkte)</t>
  </si>
  <si>
    <t>- Stellvertreter in einer anderen Firma -&gt; (3 Punkte)</t>
  </si>
  <si>
    <t>- Nachweis gemäss Art. 19 Abs. 1 (VAV-VBS) -&gt; (5 Punkte)</t>
  </si>
  <si>
    <t>- Zertifikat ausserhalb Norm -&gt; (3 Punkte)</t>
  </si>
  <si>
    <t>- Keine Angaben/Nachweise -&gt; (0 Punkte)</t>
  </si>
  <si>
    <t xml:space="preserve">Weiterbildung AV Mitarbeiter
</t>
  </si>
  <si>
    <t>- Konzept mit klaren Vorgaben im Bereich Technik (Geräte, Software) und Geomatik
   Weiterbildungskonzept liegt vor -&gt; (3 Punkte)</t>
  </si>
  <si>
    <t>- Konzept mit klaren Vorgaben im Bereich Technik (Geräte, Software) und Geomatik
   Weiterbildungsnachweis (Anzahl Stunden + Inhalt) aller Mitarbeiter -&gt; (2 Punkte)</t>
  </si>
  <si>
    <t xml:space="preserve">Soziale Nachhaltigkeit, Ausbildung Lernende
</t>
  </si>
  <si>
    <t>- Anzahl Vollzeitstellen (inkl. Lernende) im Bereich amtliche Vermessung</t>
  </si>
  <si>
    <t>- Davon Ausbildungsplätze für Lernende «GeomatikerIn EFZ (Schwerpunkt Vermessung)»</t>
  </si>
  <si>
    <t>Punktzahl:</t>
  </si>
  <si>
    <t>- Liegt ein Nachhaltigkeitsbericht vor?
   Ja         (3 Punkte)
   Nein      (0 Punkte)</t>
  </si>
  <si>
    <t>- Welches Stromprodukt wird verwendet?
   Ökostrom/Sonne                   (2 Punkte)
   Erneuerbar/Wasser              (1.5 Punkte)
   Kernenergie/Erneuerbar       (1.0 Punkte)</t>
  </si>
  <si>
    <t>- Dienstleistungskonzept: Wird eine plausible Auftragsabwicklung vorgestellt? -&gt; (Wert zwischen 0.0 und 1.0 (0.0 und 2.0 wenn keine persönliche Präsentation))</t>
  </si>
  <si>
    <t>vertraglicher Taxpunktwert (in Prozent zum kantonalen Taxpunktwert)</t>
  </si>
  <si>
    <t>- Persönliche Präsentation: Wurden alle Fragen zur Zufriedenheit beantwortet? -&gt; (Wert zwischen 0.0 und 1.5, nur bei einer persönlichen Präsentation)</t>
  </si>
  <si>
    <t>- Persönliche Präsentation: Überzeugte das Auftreten? -&gt; (Wert zwischen 0.0 und 1.0, nur bei einer persönlichen Präsentation)</t>
  </si>
  <si>
    <t>Dienstleistungskonzept / Präsentation</t>
  </si>
  <si>
    <t>Weitere Dienstleistungen</t>
  </si>
  <si>
    <t>(soll = 20)</t>
  </si>
  <si>
    <t xml:space="preserve">Das «Total gewichtete Punkte» darf 100.0 nicht überschreiten! </t>
  </si>
  <si>
    <t>Persönliche Präsentation des Angebots und / oder nur Dienstleistungskonzept</t>
  </si>
  <si>
    <t>- Dienstleistungskonzept: Ist das Angebot strukturiert und verständlich aufgebaut? -&gt; (Wert zwischen 0.0 und 1.5 (0.0 und 3.0 wenn keine persönliche Präsentation))</t>
  </si>
  <si>
    <t>E</t>
  </si>
  <si>
    <t>e</t>
  </si>
  <si>
    <t>Nicht verwendete Zeilen (zwischen Nr. 53 und 56) in der Zuschlagsberechnung löschen.</t>
  </si>
  <si>
    <t xml:space="preserve">Begründungen:
- </t>
  </si>
  <si>
    <t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t>
  </si>
  <si>
    <t>Oeschenbach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</si>
</sst>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gt;0]&quot;SFr. &quot;#,##0.00;[&lt;0]&quot;SFr. -&quot;#,##0.00;&quot;SFr. -&quot;#"/>
    <numFmt numFmtId="165" formatCode="0.0"/>
    <numFmt numFmtId="166" formatCode="0.000"/>
    <numFmt numFmtId="167" formatCode="0.00000"/>
  </numFmts>
  <fonts count="25">
    <font>
      <sz val="10"/>
      <name val="Arial"/>
    </font>
    <font>
      <sz val="11"/>
      <color indexed="8"/>
      <name val="Arial"/>
      <family val="2"/>
    </font>
    <font>
      <b/>
      <sz val="13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.9"/>
      <color indexed="8"/>
      <name val="Arial"/>
      <family val="2"/>
    </font>
    <font>
      <sz val="10"/>
      <color indexed="8"/>
      <name val="Albany"/>
      <family val="2"/>
    </font>
    <font>
      <b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1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lbany"/>
      <family val="2"/>
    </font>
    <font>
      <sz val="11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1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0" xfId="0" quotePrefix="1" applyAlignment="1" applyProtection="1">
      <alignment vertical="center" wrapText="1"/>
      <protection locked="0"/>
    </xf>
    <xf numFmtId="0" fontId="12" fillId="0" borderId="0" xfId="0" quotePrefix="1" applyFont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11" fillId="0" borderId="14" xfId="0" quotePrefix="1" applyFont="1" applyBorder="1" applyAlignment="1" applyProtection="1">
      <alignment vertical="top" wrapText="1"/>
      <protection locked="0"/>
    </xf>
    <xf numFmtId="0" fontId="14" fillId="0" borderId="14" xfId="0" quotePrefix="1" applyFont="1" applyBorder="1" applyAlignment="1" applyProtection="1">
      <alignment vertical="top" wrapText="1"/>
      <protection locked="0"/>
    </xf>
    <xf numFmtId="0" fontId="21" fillId="0" borderId="0" xfId="0" quotePrefix="1" applyFont="1" applyAlignment="1" applyProtection="1">
      <alignment vertical="center" wrapText="1"/>
      <protection locked="0"/>
    </xf>
    <xf numFmtId="0" fontId="12" fillId="0" borderId="35" xfId="0" quotePrefix="1" applyFont="1" applyBorder="1" applyAlignment="1" applyProtection="1">
      <alignment vertical="center" wrapText="1"/>
      <protection locked="0"/>
    </xf>
    <xf numFmtId="0" fontId="0" fillId="0" borderId="35" xfId="0" quotePrefix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9" fillId="4" borderId="0" xfId="0" applyFont="1" applyFill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" fontId="3" fillId="2" borderId="0" xfId="0" applyNumberFormat="1" applyFont="1" applyFill="1" applyAlignment="1" applyProtection="1">
      <alignment horizontal="left"/>
      <protection locked="0"/>
    </xf>
    <xf numFmtId="164" fontId="3" fillId="0" borderId="0" xfId="0" applyNumberFormat="1" applyFont="1" applyProtection="1">
      <protection locked="0"/>
    </xf>
    <xf numFmtId="1" fontId="12" fillId="2" borderId="0" xfId="0" applyNumberFormat="1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9" fontId="3" fillId="4" borderId="0" xfId="0" applyNumberFormat="1" applyFont="1" applyFill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4" fontId="3" fillId="2" borderId="0" xfId="0" applyNumberFormat="1" applyFont="1" applyFill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4" fontId="3" fillId="0" borderId="9" xfId="0" applyNumberFormat="1" applyFont="1" applyBorder="1" applyProtection="1">
      <protection locked="0"/>
    </xf>
    <xf numFmtId="165" fontId="3" fillId="0" borderId="9" xfId="0" applyNumberFormat="1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0" fontId="12" fillId="0" borderId="31" xfId="0" applyFont="1" applyBorder="1" applyProtection="1">
      <protection locked="0"/>
    </xf>
    <xf numFmtId="164" fontId="3" fillId="0" borderId="32" xfId="0" applyNumberFormat="1" applyFont="1" applyBorder="1" applyProtection="1">
      <protection locked="0"/>
    </xf>
    <xf numFmtId="0" fontId="7" fillId="4" borderId="32" xfId="0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20" fillId="4" borderId="0" xfId="0" applyFont="1" applyFill="1" applyAlignment="1" applyProtection="1">
      <alignment horizontal="center"/>
      <protection locked="0"/>
    </xf>
    <xf numFmtId="164" fontId="20" fillId="0" borderId="0" xfId="0" applyNumberFormat="1" applyFont="1" applyAlignment="1" applyProtection="1">
      <alignment horizontal="right"/>
      <protection locked="0"/>
    </xf>
    <xf numFmtId="0" fontId="20" fillId="0" borderId="34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14" xfId="0" applyFont="1" applyBorder="1" applyAlignment="1" applyProtection="1">
      <alignment horizontal="center"/>
      <protection locked="0"/>
    </xf>
    <xf numFmtId="0" fontId="3" fillId="0" borderId="10" xfId="0" applyFont="1" applyBorder="1" applyProtection="1">
      <protection locked="0"/>
    </xf>
    <xf numFmtId="165" fontId="3" fillId="0" borderId="10" xfId="0" applyNumberFormat="1" applyFont="1" applyBorder="1" applyAlignment="1" applyProtection="1">
      <alignment horizontal="center"/>
      <protection locked="0"/>
    </xf>
    <xf numFmtId="165" fontId="6" fillId="0" borderId="10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1" xfId="0" applyFont="1" applyBorder="1" applyProtection="1">
      <protection locked="0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3" fillId="0" borderId="0" xfId="0" applyFont="1"/>
    <xf numFmtId="9" fontId="3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center"/>
    </xf>
    <xf numFmtId="9" fontId="22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9" fontId="3" fillId="0" borderId="0" xfId="0" applyNumberFormat="1" applyFont="1"/>
    <xf numFmtId="0" fontId="9" fillId="0" borderId="17" xfId="0" applyFont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4" xfId="0" applyFont="1" applyBorder="1"/>
    <xf numFmtId="165" fontId="9" fillId="0" borderId="23" xfId="0" applyNumberFormat="1" applyFont="1" applyBorder="1" applyAlignment="1">
      <alignment horizontal="center"/>
    </xf>
    <xf numFmtId="165" fontId="9" fillId="0" borderId="21" xfId="0" applyNumberFormat="1" applyFont="1" applyBorder="1" applyAlignment="1">
      <alignment horizontal="center"/>
    </xf>
    <xf numFmtId="165" fontId="9" fillId="0" borderId="28" xfId="0" applyNumberFormat="1" applyFont="1" applyBorder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fill" vertical="center"/>
      <protection locked="0"/>
    </xf>
    <xf numFmtId="1" fontId="4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5" fontId="3" fillId="4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165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12" fillId="0" borderId="0" xfId="0" quotePrefix="1" applyFont="1" applyAlignment="1" applyProtection="1">
      <alignment horizontal="left" vertical="center" wrapText="1"/>
      <protection locked="0"/>
    </xf>
    <xf numFmtId="0" fontId="12" fillId="0" borderId="35" xfId="0" quotePrefix="1" applyFont="1" applyBorder="1" applyAlignment="1" applyProtection="1">
      <alignment horizontal="left" vertical="center" wrapText="1"/>
      <protection locked="0"/>
    </xf>
    <xf numFmtId="0" fontId="11" fillId="0" borderId="14" xfId="0" quotePrefix="1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7" fillId="0" borderId="0" xfId="0" quotePrefix="1" applyFont="1" applyAlignment="1" applyProtection="1">
      <alignment horizontal="left" vertical="center"/>
      <protection locked="0"/>
    </xf>
    <xf numFmtId="0" fontId="3" fillId="0" borderId="0" xfId="0" quotePrefix="1" applyFont="1" applyAlignment="1" applyProtection="1">
      <alignment horizontal="left" vertical="center" wrapText="1"/>
      <protection locked="0"/>
    </xf>
    <xf numFmtId="0" fontId="7" fillId="0" borderId="11" xfId="0" quotePrefix="1" applyFont="1" applyBorder="1" applyAlignment="1" applyProtection="1">
      <alignment horizontal="left" vertical="center"/>
      <protection locked="0"/>
    </xf>
    <xf numFmtId="0" fontId="12" fillId="0" borderId="11" xfId="0" quotePrefix="1" applyFont="1" applyBorder="1" applyAlignment="1" applyProtection="1">
      <alignment horizontal="left" vertical="center" wrapText="1"/>
      <protection locked="0"/>
    </xf>
    <xf numFmtId="0" fontId="12" fillId="0" borderId="30" xfId="0" quotePrefix="1" applyFont="1" applyBorder="1" applyAlignment="1" applyProtection="1">
      <alignment horizontal="left" vertical="center" wrapText="1"/>
      <protection locked="0"/>
    </xf>
    <xf numFmtId="0" fontId="11" fillId="0" borderId="14" xfId="0" quotePrefix="1" applyFont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quotePrefix="1" applyFont="1" applyAlignment="1" applyProtection="1">
      <alignment horizontal="left" vertical="top" wrapText="1"/>
      <protection locked="0"/>
    </xf>
    <xf numFmtId="0" fontId="6" fillId="0" borderId="30" xfId="0" quotePrefix="1" applyFont="1" applyBorder="1" applyAlignment="1" applyProtection="1">
      <alignment horizontal="left" vertical="top" wrapText="1"/>
      <protection locked="0"/>
    </xf>
    <xf numFmtId="0" fontId="11" fillId="0" borderId="14" xfId="0" quotePrefix="1" applyFont="1" applyBorder="1" applyAlignment="1" applyProtection="1">
      <alignment vertical="center" wrapText="1"/>
      <protection locked="0"/>
    </xf>
    <xf numFmtId="0" fontId="11" fillId="0" borderId="11" xfId="0" quotePrefix="1" applyFont="1" applyBorder="1" applyAlignment="1" applyProtection="1">
      <alignment vertical="center" wrapText="1"/>
      <protection locked="0"/>
    </xf>
    <xf numFmtId="0" fontId="11" fillId="0" borderId="29" xfId="0" quotePrefix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0" quotePrefix="1" applyFont="1" applyAlignment="1" applyProtection="1">
      <alignment vertical="center" wrapText="1"/>
      <protection locked="0"/>
    </xf>
    <xf numFmtId="0" fontId="6" fillId="0" borderId="0" xfId="0" quotePrefix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165" fontId="3" fillId="3" borderId="6" xfId="0" applyNumberFormat="1" applyFont="1" applyFill="1" applyBorder="1" applyAlignment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1" fillId="0" borderId="39" xfId="0" quotePrefix="1" applyFont="1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165" fontId="9" fillId="0" borderId="1" xfId="0" applyNumberFormat="1" applyFont="1" applyBorder="1" applyAlignment="1" applyProtection="1">
      <alignment horizontal="center"/>
      <protection locked="0"/>
    </xf>
    <xf numFmtId="165" fontId="9" fillId="0" borderId="20" xfId="0" applyNumberFormat="1" applyFont="1" applyBorder="1" applyAlignment="1" applyProtection="1">
      <alignment horizontal="center"/>
      <protection locked="0"/>
    </xf>
    <xf numFmtId="165" fontId="18" fillId="0" borderId="8" xfId="0" applyNumberFormat="1" applyFont="1" applyBorder="1" applyAlignment="1" applyProtection="1">
      <alignment horizontal="center"/>
      <protection locked="0"/>
    </xf>
    <xf numFmtId="165" fontId="17" fillId="0" borderId="17" xfId="0" applyNumberFormat="1" applyFont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165" fontId="9" fillId="0" borderId="25" xfId="0" applyNumberFormat="1" applyFont="1" applyBorder="1" applyAlignment="1" applyProtection="1">
      <alignment horizontal="center"/>
      <protection locked="0"/>
    </xf>
    <xf numFmtId="165" fontId="18" fillId="0" borderId="7" xfId="0" applyNumberFormat="1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165" fontId="9" fillId="0" borderId="26" xfId="0" applyNumberFormat="1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12" fillId="0" borderId="37" xfId="0" quotePrefix="1" applyFont="1" applyBorder="1" applyAlignment="1">
      <alignment horizontal="center" vertical="center" wrapText="1"/>
    </xf>
    <xf numFmtId="2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0" fontId="12" fillId="0" borderId="43" xfId="0" quotePrefix="1" applyFont="1" applyBorder="1" applyAlignment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  <protection locked="0"/>
    </xf>
    <xf numFmtId="165" fontId="3" fillId="4" borderId="43" xfId="0" applyNumberFormat="1" applyFont="1" applyFill="1" applyBorder="1" applyAlignment="1" applyProtection="1">
      <alignment horizontal="center" vertical="center"/>
      <protection locked="0"/>
    </xf>
    <xf numFmtId="165" fontId="0" fillId="4" borderId="38" xfId="0" applyNumberFormat="1" applyFill="1" applyBorder="1" applyAlignment="1" applyProtection="1">
      <alignment horizontal="center" vertical="center"/>
      <protection locked="0"/>
    </xf>
    <xf numFmtId="0" fontId="11" fillId="0" borderId="0" xfId="0" quotePrefix="1" applyFont="1" applyAlignment="1" applyProtection="1">
      <alignment horizontal="left" vertical="center" wrapText="1"/>
      <protection locked="0"/>
    </xf>
    <xf numFmtId="0" fontId="11" fillId="0" borderId="0" xfId="0" quotePrefix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7" fillId="0" borderId="45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top" wrapText="1"/>
      <protection locked="0"/>
    </xf>
    <xf numFmtId="0" fontId="11" fillId="0" borderId="45" xfId="0" quotePrefix="1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vertical="top" wrapText="1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165" fontId="0" fillId="4" borderId="46" xfId="0" applyNumberForma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 applyProtection="1">
      <alignment horizontal="right" vertical="center"/>
      <protection locked="0"/>
    </xf>
    <xf numFmtId="0" fontId="6" fillId="0" borderId="36" xfId="0" quotePrefix="1" applyFont="1" applyBorder="1" applyAlignment="1">
      <alignment horizontal="right" vertical="center"/>
    </xf>
    <xf numFmtId="165" fontId="3" fillId="0" borderId="43" xfId="0" applyNumberFormat="1" applyFont="1" applyBorder="1" applyAlignment="1" applyProtection="1">
      <alignment horizontal="center" vertical="center"/>
      <protection locked="0"/>
    </xf>
    <xf numFmtId="165" fontId="0" fillId="4" borderId="43" xfId="0" applyNumberFormat="1" applyFill="1" applyBorder="1" applyAlignment="1" applyProtection="1">
      <alignment horizontal="center" vertical="center"/>
      <protection locked="0"/>
    </xf>
    <xf numFmtId="0" fontId="6" fillId="0" borderId="43" xfId="0" quotePrefix="1" applyFont="1" applyBorder="1" applyAlignment="1">
      <alignment horizontal="right" vertical="center"/>
    </xf>
    <xf numFmtId="0" fontId="21" fillId="0" borderId="0" xfId="0" applyFont="1" applyAlignment="1" applyProtection="1">
      <alignment vertical="center"/>
      <protection locked="0"/>
    </xf>
    <xf numFmtId="167" fontId="3" fillId="0" borderId="0" xfId="0" applyNumberFormat="1" applyFont="1" applyAlignment="1" applyProtection="1">
      <alignment vertical="center"/>
      <protection locked="0"/>
    </xf>
    <xf numFmtId="167" fontId="21" fillId="0" borderId="0" xfId="0" applyNumberFormat="1" applyFont="1" applyAlignment="1" applyProtection="1">
      <alignment vertical="center"/>
      <protection locked="0"/>
    </xf>
    <xf numFmtId="165" fontId="9" fillId="0" borderId="0" xfId="0" applyNumberFormat="1" applyFont="1" applyAlignment="1" applyProtection="1">
      <alignment horizontal="center"/>
      <protection locked="0"/>
    </xf>
    <xf numFmtId="0" fontId="3" fillId="0" borderId="31" xfId="0" applyFont="1" applyBorder="1" applyProtection="1">
      <protection locked="0"/>
    </xf>
    <xf numFmtId="165" fontId="9" fillId="0" borderId="49" xfId="0" applyNumberFormat="1" applyFont="1" applyBorder="1" applyAlignment="1" applyProtection="1">
      <alignment horizontal="center"/>
      <protection locked="0"/>
    </xf>
    <xf numFmtId="165" fontId="9" fillId="0" borderId="50" xfId="0" applyNumberFormat="1" applyFont="1" applyBorder="1" applyAlignment="1" applyProtection="1">
      <alignment horizontal="center"/>
      <protection locked="0"/>
    </xf>
    <xf numFmtId="165" fontId="9" fillId="0" borderId="51" xfId="0" applyNumberFormat="1" applyFont="1" applyBorder="1" applyAlignment="1" applyProtection="1">
      <alignment horizontal="center"/>
      <protection locked="0"/>
    </xf>
    <xf numFmtId="165" fontId="17" fillId="0" borderId="52" xfId="0" applyNumberFormat="1" applyFont="1" applyBorder="1" applyAlignment="1" applyProtection="1">
      <alignment horizontal="center"/>
      <protection locked="0"/>
    </xf>
    <xf numFmtId="165" fontId="17" fillId="0" borderId="53" xfId="0" applyNumberFormat="1" applyFont="1" applyBorder="1" applyAlignment="1" applyProtection="1">
      <alignment horizontal="center"/>
      <protection locked="0"/>
    </xf>
    <xf numFmtId="0" fontId="3" fillId="0" borderId="0" xfId="0" quotePrefix="1" applyFont="1" applyAlignment="1" applyProtection="1">
      <alignment vertical="center" wrapText="1"/>
      <protection locked="0"/>
    </xf>
    <xf numFmtId="0" fontId="3" fillId="0" borderId="29" xfId="0" applyFont="1" applyBorder="1" applyProtection="1">
      <protection locked="0"/>
    </xf>
    <xf numFmtId="164" fontId="24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2" fontId="7" fillId="5" borderId="33" xfId="0" applyNumberFormat="1" applyFont="1" applyFill="1" applyBorder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9" fillId="0" borderId="52" xfId="0" applyFont="1" applyBorder="1" applyAlignment="1" applyProtection="1">
      <alignment horizontal="center" vertical="center"/>
      <protection locked="0"/>
    </xf>
    <xf numFmtId="165" fontId="9" fillId="0" borderId="54" xfId="0" applyNumberFormat="1" applyFont="1" applyBorder="1" applyAlignment="1" applyProtection="1">
      <alignment horizontal="center"/>
      <protection locked="0"/>
    </xf>
    <xf numFmtId="165" fontId="9" fillId="0" borderId="55" xfId="0" applyNumberFormat="1" applyFont="1" applyBorder="1" applyAlignment="1" applyProtection="1">
      <alignment horizontal="center"/>
      <protection locked="0"/>
    </xf>
    <xf numFmtId="165" fontId="9" fillId="0" borderId="56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7" fillId="0" borderId="1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49" fontId="9" fillId="0" borderId="0" xfId="0" applyNumberFormat="1" applyFont="1" applyAlignment="1" applyProtection="1">
      <alignment horizontal="left"/>
      <protection locked="0"/>
    </xf>
    <xf numFmtId="164" fontId="20" fillId="0" borderId="0" xfId="0" applyNumberFormat="1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right"/>
      <protection locked="0"/>
    </xf>
    <xf numFmtId="165" fontId="3" fillId="4" borderId="40" xfId="0" applyNumberFormat="1" applyFont="1" applyFill="1" applyBorder="1" applyAlignment="1" applyProtection="1">
      <alignment horizontal="center" vertical="center"/>
      <protection locked="0"/>
    </xf>
    <xf numFmtId="165" fontId="3" fillId="4" borderId="36" xfId="0" applyNumberFormat="1" applyFont="1" applyFill="1" applyBorder="1" applyAlignment="1" applyProtection="1">
      <alignment horizontal="center" vertical="center"/>
      <protection locked="0"/>
    </xf>
    <xf numFmtId="165" fontId="3" fillId="4" borderId="38" xfId="0" applyNumberFormat="1" applyFont="1" applyFill="1" applyBorder="1" applyAlignment="1" applyProtection="1">
      <alignment horizontal="center" vertical="center"/>
      <protection locked="0"/>
    </xf>
    <xf numFmtId="2" fontId="12" fillId="0" borderId="37" xfId="0" quotePrefix="1" applyNumberFormat="1" applyFont="1" applyBorder="1" applyAlignment="1">
      <alignment horizontal="center" vertical="center" wrapText="1"/>
    </xf>
    <xf numFmtId="0" fontId="12" fillId="0" borderId="38" xfId="0" quotePrefix="1" applyFont="1" applyBorder="1" applyAlignment="1">
      <alignment horizontal="center" vertical="center" wrapText="1"/>
    </xf>
    <xf numFmtId="165" fontId="0" fillId="4" borderId="42" xfId="0" applyNumberFormat="1" applyFill="1" applyBorder="1" applyAlignment="1" applyProtection="1">
      <alignment horizontal="center" vertical="center"/>
      <protection locked="0"/>
    </xf>
    <xf numFmtId="165" fontId="0" fillId="4" borderId="38" xfId="0" applyNumberFormat="1" applyFill="1" applyBorder="1" applyAlignment="1" applyProtection="1">
      <alignment horizontal="center" vertical="center"/>
      <protection locked="0"/>
    </xf>
    <xf numFmtId="2" fontId="6" fillId="0" borderId="44" xfId="0" quotePrefix="1" applyNumberFormat="1" applyFont="1" applyBorder="1" applyAlignment="1">
      <alignment horizontal="center" vertical="center"/>
    </xf>
    <xf numFmtId="0" fontId="6" fillId="0" borderId="36" xfId="0" quotePrefix="1" applyFont="1" applyBorder="1" applyAlignment="1">
      <alignment horizontal="center" vertical="center"/>
    </xf>
    <xf numFmtId="0" fontId="6" fillId="0" borderId="38" xfId="0" quotePrefix="1" applyFont="1" applyBorder="1" applyAlignment="1">
      <alignment horizontal="center" vertical="center"/>
    </xf>
    <xf numFmtId="0" fontId="15" fillId="0" borderId="0" xfId="0" quotePrefix="1" applyFont="1" applyAlignment="1" applyProtection="1">
      <alignment horizontal="left" vertical="top" wrapText="1"/>
      <protection locked="0"/>
    </xf>
    <xf numFmtId="165" fontId="3" fillId="4" borderId="47" xfId="0" applyNumberFormat="1" applyFont="1" applyFill="1" applyBorder="1" applyAlignment="1" applyProtection="1">
      <alignment horizontal="center" vertical="center"/>
      <protection locked="0"/>
    </xf>
    <xf numFmtId="165" fontId="3" fillId="4" borderId="48" xfId="0" applyNumberFormat="1" applyFont="1" applyFill="1" applyBorder="1" applyAlignment="1" applyProtection="1">
      <alignment horizontal="center" vertical="center"/>
      <protection locked="0"/>
    </xf>
    <xf numFmtId="0" fontId="12" fillId="0" borderId="37" xfId="0" quotePrefix="1" applyFont="1" applyBorder="1" applyAlignment="1">
      <alignment horizontal="center" vertical="center" wrapText="1"/>
    </xf>
    <xf numFmtId="166" fontId="6" fillId="0" borderId="37" xfId="0" quotePrefix="1" applyNumberFormat="1" applyFont="1" applyBorder="1" applyAlignment="1">
      <alignment horizontal="center" vertical="center"/>
    </xf>
    <xf numFmtId="166" fontId="6" fillId="0" borderId="36" xfId="0" quotePrefix="1" applyNumberFormat="1" applyFont="1" applyBorder="1" applyAlignment="1">
      <alignment horizontal="center" vertical="center"/>
    </xf>
    <xf numFmtId="165" fontId="3" fillId="4" borderId="41" xfId="0" applyNumberFormat="1" applyFont="1" applyFill="1" applyBorder="1" applyAlignment="1" applyProtection="1">
      <alignment horizontal="center" vertical="center"/>
      <protection locked="0"/>
    </xf>
    <xf numFmtId="0" fontId="6" fillId="0" borderId="47" xfId="0" quotePrefix="1" applyFont="1" applyBorder="1" applyAlignment="1">
      <alignment horizontal="center" vertical="center"/>
    </xf>
    <xf numFmtId="0" fontId="6" fillId="0" borderId="48" xfId="0" quotePrefix="1" applyFont="1" applyBorder="1" applyAlignment="1">
      <alignment horizontal="center" vertical="center"/>
    </xf>
    <xf numFmtId="0" fontId="12" fillId="0" borderId="36" xfId="0" quotePrefix="1" applyFont="1" applyBorder="1" applyAlignment="1">
      <alignment horizontal="center" vertical="center" wrapText="1"/>
    </xf>
    <xf numFmtId="0" fontId="12" fillId="0" borderId="37" xfId="0" quotePrefix="1" applyFont="1" applyBorder="1" applyAlignment="1" applyProtection="1">
      <alignment horizontal="center" vertical="center" wrapText="1"/>
      <protection locked="0"/>
    </xf>
    <xf numFmtId="0" fontId="12" fillId="0" borderId="36" xfId="0" quotePrefix="1" applyFont="1" applyBorder="1" applyAlignment="1" applyProtection="1">
      <alignment horizontal="center" vertical="center" wrapText="1"/>
      <protection locked="0"/>
    </xf>
    <xf numFmtId="166" fontId="12" fillId="0" borderId="37" xfId="0" quotePrefix="1" applyNumberFormat="1" applyFont="1" applyBorder="1" applyAlignment="1">
      <alignment horizontal="center" vertical="center" wrapText="1"/>
    </xf>
    <xf numFmtId="166" fontId="12" fillId="0" borderId="36" xfId="0" quotePrefix="1" applyNumberFormat="1" applyFont="1" applyBorder="1" applyAlignment="1">
      <alignment horizontal="center" vertical="center" wrapText="1"/>
    </xf>
    <xf numFmtId="2" fontId="6" fillId="0" borderId="37" xfId="0" quotePrefix="1" applyNumberFormat="1" applyFont="1" applyBorder="1" applyAlignment="1">
      <alignment horizontal="center" vertical="center"/>
    </xf>
    <xf numFmtId="165" fontId="3" fillId="4" borderId="42" xfId="0" applyNumberFormat="1" applyFont="1" applyFill="1" applyBorder="1" applyAlignment="1" applyProtection="1">
      <alignment horizontal="center" vertical="center"/>
      <protection locked="0"/>
    </xf>
    <xf numFmtId="2" fontId="6" fillId="0" borderId="44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66" fontId="6" fillId="0" borderId="37" xfId="0" quotePrefix="1" applyNumberFormat="1" applyFont="1" applyBorder="1" applyAlignment="1">
      <alignment horizontal="center" vertical="center" wrapText="1"/>
    </xf>
    <xf numFmtId="166" fontId="6" fillId="0" borderId="36" xfId="0" quotePrefix="1" applyNumberFormat="1" applyFont="1" applyBorder="1" applyAlignment="1">
      <alignment horizontal="center" vertical="center" wrapText="1"/>
    </xf>
    <xf numFmtId="166" fontId="6" fillId="0" borderId="38" xfId="0" quotePrefix="1" applyNumberFormat="1" applyFont="1" applyBorder="1" applyAlignment="1">
      <alignment horizontal="center" vertical="center" wrapText="1"/>
    </xf>
    <xf numFmtId="0" fontId="12" fillId="0" borderId="42" xfId="0" quotePrefix="1" applyFont="1" applyBorder="1" applyAlignment="1">
      <alignment horizontal="center" vertical="center" wrapText="1"/>
    </xf>
    <xf numFmtId="2" fontId="6" fillId="0" borderId="37" xfId="0" applyNumberFormat="1" applyFont="1" applyBorder="1" applyAlignment="1">
      <alignment horizontal="center" vertical="center"/>
    </xf>
    <xf numFmtId="166" fontId="12" fillId="0" borderId="38" xfId="0" quotePrefix="1" applyNumberFormat="1" applyFont="1" applyBorder="1" applyAlignment="1">
      <alignment horizontal="center" vertical="center" wrapText="1"/>
    </xf>
  </cellXfs>
  <cellStyles count="1">
    <cellStyle name="Standard" xfId="0" builtinId="0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B613D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7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T64"/>
  <sheetViews>
    <sheetView tabSelected="1" zoomScale="140" zoomScaleNormal="140" workbookViewId="0">
      <selection activeCell="B3" sqref="B3"/>
    </sheetView>
  </sheetViews>
  <sheetFormatPr baseColWidth="10" defaultColWidth="11.28515625" defaultRowHeight="12.75"/>
  <cols>
    <col min="1" max="1" width="10.7109375" style="10" customWidth="1"/>
    <col min="2" max="2" width="15" style="10" customWidth="1"/>
    <col min="3" max="3" width="15" style="10" bestFit="1" customWidth="1"/>
    <col min="4" max="5" width="15" style="10" customWidth="1"/>
    <col min="6" max="6" width="11.28515625" style="10" customWidth="1"/>
    <col min="7" max="7" width="14.7109375" style="10" customWidth="1"/>
    <col min="8" max="16384" width="11.28515625" style="10"/>
  </cols>
  <sheetData>
    <row r="1" spans="1:254" ht="14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4" ht="14.25">
      <c r="A2" s="9" t="s">
        <v>66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pans="1:254" ht="14.25">
      <c r="A3" s="9" t="s">
        <v>27</v>
      </c>
      <c r="B3" s="11" t="s">
        <v>120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spans="1:254" ht="14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spans="1:254" ht="17.25" customHeight="1">
      <c r="A5" s="12" t="s">
        <v>22</v>
      </c>
      <c r="B5" s="13"/>
      <c r="C5" s="13"/>
      <c r="D5" s="13"/>
      <c r="E5" s="13"/>
      <c r="F5" s="13"/>
      <c r="G5" s="13"/>
      <c r="H5" s="17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</row>
    <row r="6" spans="1:254" ht="24" customHeight="1">
      <c r="A6" s="15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</row>
    <row r="7" spans="1:254">
      <c r="A7" s="14" t="s">
        <v>2</v>
      </c>
      <c r="B7" s="14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</row>
    <row r="8" spans="1:254">
      <c r="A8" s="14" t="s">
        <v>4</v>
      </c>
      <c r="B8" s="16" t="s">
        <v>39</v>
      </c>
      <c r="C8" s="14"/>
      <c r="D8" s="14"/>
      <c r="E8" s="1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</row>
    <row r="9" spans="1:254">
      <c r="A9" s="14" t="s">
        <v>5</v>
      </c>
      <c r="B9" s="18" t="s">
        <v>40</v>
      </c>
      <c r="C9" s="14"/>
      <c r="D9" s="14"/>
      <c r="E9" s="17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</row>
    <row r="10" spans="1:254">
      <c r="A10" s="14" t="s">
        <v>6</v>
      </c>
      <c r="B10" s="18" t="s">
        <v>41</v>
      </c>
      <c r="C10" s="14"/>
      <c r="D10" s="14"/>
      <c r="E10" s="17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</row>
    <row r="11" spans="1:254">
      <c r="A11" s="14" t="s">
        <v>7</v>
      </c>
      <c r="B11" s="18" t="s">
        <v>42</v>
      </c>
      <c r="C11" s="14"/>
      <c r="D11" s="14"/>
      <c r="E11" s="17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</row>
    <row r="12" spans="1:254">
      <c r="A12" s="14" t="s">
        <v>115</v>
      </c>
      <c r="B12" s="16" t="s">
        <v>116</v>
      </c>
      <c r="C12" s="14"/>
      <c r="D12" s="14"/>
      <c r="E12" s="1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</row>
    <row r="13" spans="1:25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</row>
    <row r="14" spans="1:254" ht="15" customHeight="1">
      <c r="A14" s="15" t="s">
        <v>8</v>
      </c>
      <c r="B14" s="14"/>
      <c r="C14" s="14"/>
      <c r="D14" s="14"/>
      <c r="F14" s="19" t="s">
        <v>45</v>
      </c>
      <c r="G14" s="20">
        <v>0.1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63.75">
      <c r="A15" s="14" t="s">
        <v>9</v>
      </c>
      <c r="B15" s="21" t="s">
        <v>106</v>
      </c>
      <c r="C15" s="22" t="s">
        <v>36</v>
      </c>
      <c r="D15" s="21"/>
      <c r="E15" s="184" t="s">
        <v>10</v>
      </c>
      <c r="F15" s="184"/>
      <c r="G15" s="49">
        <f>MIN(B16:B20)</f>
        <v>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>
      <c r="A16" s="14" t="s">
        <v>11</v>
      </c>
      <c r="B16" s="23"/>
      <c r="C16" s="48" t="str">
        <f>IF(B16="","",IF(B16/$G$15&lt;(1+4*$G$14),ROUND(5-(((B16/$G$15)-1)/$G$14),1),1))</f>
        <v/>
      </c>
      <c r="D16" s="24"/>
      <c r="E16" s="2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>
      <c r="A17" s="14" t="s">
        <v>5</v>
      </c>
      <c r="B17" s="23"/>
      <c r="C17" s="48" t="str">
        <f>IF(B17="","",IF(B17/$G$15&lt;(1+4*$G$14),ROUND(5-(((B17/$G$15)-1)/$G$14),1),1))</f>
        <v/>
      </c>
      <c r="D17" s="24"/>
      <c r="E17" s="2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>
      <c r="A18" s="14" t="s">
        <v>6</v>
      </c>
      <c r="B18" s="23"/>
      <c r="C18" s="48" t="str">
        <f>IF(B18="","",IF(B18/$G$15&lt;(1+4*$G$14),ROUND(5-(((B18/$G$15)-1)/$G$14),1),1))</f>
        <v/>
      </c>
      <c r="D18" s="24"/>
      <c r="E18" s="2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>
      <c r="A19" s="14" t="s">
        <v>7</v>
      </c>
      <c r="B19" s="23"/>
      <c r="C19" s="48" t="str">
        <f>IF(B19="","",IF(B19/$G$15&lt;(1+4*$G$14),ROUND(5-(((B19/$G$15)-1)/$G$14),1),1))</f>
        <v/>
      </c>
      <c r="D19" s="24"/>
      <c r="E19" s="2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>
      <c r="A20" s="14" t="s">
        <v>115</v>
      </c>
      <c r="B20" s="23"/>
      <c r="C20" s="48" t="str">
        <f>IF(B20="","",IF(B20/$G$15&lt;(1+4*$G$14),ROUND(5-(((B20/$G$15)-1)/$G$14),1),1))</f>
        <v/>
      </c>
      <c r="D20" s="24"/>
      <c r="E20" s="24"/>
      <c r="F20" s="14"/>
      <c r="G20" s="14"/>
      <c r="H20" s="17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22.5">
      <c r="A21" s="25"/>
      <c r="B21" s="26"/>
      <c r="C21" s="25"/>
      <c r="D21" s="27"/>
      <c r="E21" s="28" t="s">
        <v>60</v>
      </c>
      <c r="F21" s="25"/>
      <c r="G21" s="25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</row>
    <row r="22" spans="1:254" ht="15">
      <c r="A22" s="15" t="s">
        <v>24</v>
      </c>
      <c r="B22" s="17"/>
      <c r="C22" s="29" t="s">
        <v>31</v>
      </c>
      <c r="D22" s="30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</row>
    <row r="23" spans="1:254">
      <c r="A23" s="31" t="s">
        <v>43</v>
      </c>
      <c r="B23" s="32"/>
      <c r="C23" s="33">
        <v>40</v>
      </c>
      <c r="D23" s="177">
        <f>C23/5</f>
        <v>8</v>
      </c>
      <c r="E23" s="50"/>
      <c r="F23" s="51">
        <f>D23/$D$47</f>
        <v>0.4</v>
      </c>
      <c r="G23" s="50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</row>
    <row r="24" spans="1:254">
      <c r="A24" s="34"/>
      <c r="B24" s="175" t="s">
        <v>109</v>
      </c>
      <c r="C24" s="35">
        <v>25</v>
      </c>
      <c r="D24" s="143">
        <f>C24/C23</f>
        <v>0.625</v>
      </c>
      <c r="E24" s="50"/>
      <c r="F24" s="51"/>
      <c r="G24" s="50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</row>
    <row r="25" spans="1:254">
      <c r="A25" s="34"/>
      <c r="B25" s="36" t="s">
        <v>67</v>
      </c>
      <c r="C25" s="35">
        <v>5</v>
      </c>
      <c r="D25" s="143">
        <f>C25/C23</f>
        <v>0.125</v>
      </c>
      <c r="E25" s="50"/>
      <c r="F25" s="51"/>
      <c r="G25" s="50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</row>
    <row r="26" spans="1:254">
      <c r="A26" s="34"/>
      <c r="B26" s="36" t="s">
        <v>68</v>
      </c>
      <c r="C26" s="35">
        <v>5</v>
      </c>
      <c r="D26" s="143">
        <f>C26/C23</f>
        <v>0.125</v>
      </c>
      <c r="E26" s="50"/>
      <c r="F26" s="51"/>
      <c r="G26" s="50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</row>
    <row r="27" spans="1:254">
      <c r="A27" s="34"/>
      <c r="B27" s="36" t="s">
        <v>110</v>
      </c>
      <c r="C27" s="35">
        <v>5</v>
      </c>
      <c r="D27" s="143">
        <f>C27/C23</f>
        <v>0.125</v>
      </c>
      <c r="E27" s="50"/>
      <c r="F27" s="51"/>
      <c r="G27" s="50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</row>
    <row r="28" spans="1:254">
      <c r="A28" s="34"/>
      <c r="B28" s="36" t="s">
        <v>58</v>
      </c>
      <c r="C28" s="37">
        <f>SUM(C24:C27)</f>
        <v>40</v>
      </c>
      <c r="D28" s="52" t="s">
        <v>56</v>
      </c>
      <c r="E28" s="53">
        <f>C23-C28</f>
        <v>0</v>
      </c>
      <c r="F28" s="54" t="s">
        <v>57</v>
      </c>
      <c r="G28" s="50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</row>
    <row r="29" spans="1:254">
      <c r="A29" s="31" t="s">
        <v>29</v>
      </c>
      <c r="B29" s="32"/>
      <c r="C29" s="33">
        <v>20</v>
      </c>
      <c r="D29" s="177">
        <f>C29/5</f>
        <v>4</v>
      </c>
      <c r="E29" s="54"/>
      <c r="F29" s="51">
        <f>D29/$D$47</f>
        <v>0.2</v>
      </c>
      <c r="G29" s="50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</row>
    <row r="30" spans="1:254">
      <c r="A30" s="176"/>
      <c r="B30" s="36" t="s">
        <v>53</v>
      </c>
      <c r="C30" s="35">
        <v>5</v>
      </c>
      <c r="D30" s="141">
        <f>C30/C29</f>
        <v>0.25</v>
      </c>
      <c r="E30" s="54"/>
      <c r="F30" s="54"/>
      <c r="G30" s="50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</row>
    <row r="31" spans="1:254">
      <c r="A31" s="192" t="s">
        <v>70</v>
      </c>
      <c r="B31" s="192"/>
      <c r="C31" s="35">
        <v>5</v>
      </c>
      <c r="D31" s="141">
        <f>C31/C29</f>
        <v>0.25</v>
      </c>
      <c r="E31" s="54"/>
      <c r="F31" s="54"/>
      <c r="G31" s="50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</row>
    <row r="32" spans="1:254">
      <c r="A32" s="176"/>
      <c r="B32" s="36" t="s">
        <v>54</v>
      </c>
      <c r="C32" s="35">
        <v>5</v>
      </c>
      <c r="D32" s="141">
        <f>C32/C29</f>
        <v>0.25</v>
      </c>
      <c r="E32" s="54"/>
      <c r="F32" s="54"/>
      <c r="G32" s="50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</row>
    <row r="33" spans="1:253">
      <c r="A33" s="176"/>
      <c r="B33" s="36" t="s">
        <v>69</v>
      </c>
      <c r="C33" s="35">
        <v>5</v>
      </c>
      <c r="D33" s="141">
        <f>C33/C29</f>
        <v>0.25</v>
      </c>
      <c r="E33" s="54"/>
      <c r="F33" s="54"/>
      <c r="G33" s="50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</row>
    <row r="34" spans="1:253">
      <c r="A34" s="34"/>
      <c r="B34" s="36" t="s">
        <v>58</v>
      </c>
      <c r="C34" s="37">
        <f>SUM(C30:C33)</f>
        <v>20</v>
      </c>
      <c r="D34" s="52" t="s">
        <v>56</v>
      </c>
      <c r="E34" s="53">
        <f>C29-C34</f>
        <v>0</v>
      </c>
      <c r="F34" s="54" t="s">
        <v>57</v>
      </c>
      <c r="G34" s="50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</row>
    <row r="35" spans="1:253">
      <c r="A35" s="31" t="s">
        <v>30</v>
      </c>
      <c r="B35" s="32"/>
      <c r="C35" s="33">
        <v>15</v>
      </c>
      <c r="D35" s="177">
        <f>C35/5</f>
        <v>3</v>
      </c>
      <c r="E35" s="50"/>
      <c r="F35" s="51">
        <f>D35/$D$47</f>
        <v>0.15</v>
      </c>
      <c r="G35" s="50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</row>
    <row r="36" spans="1:253">
      <c r="A36" s="192" t="s">
        <v>52</v>
      </c>
      <c r="B36" s="192"/>
      <c r="C36" s="35">
        <v>10</v>
      </c>
      <c r="D36" s="143">
        <f>C36/C35</f>
        <v>0.66666666666666663</v>
      </c>
      <c r="E36" s="50"/>
      <c r="F36" s="51"/>
      <c r="G36" s="50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</row>
    <row r="37" spans="1:253">
      <c r="A37" s="193" t="s">
        <v>34</v>
      </c>
      <c r="B37" s="193"/>
      <c r="C37" s="35">
        <v>5</v>
      </c>
      <c r="D37" s="143">
        <f>C37/C35</f>
        <v>0.33333333333333331</v>
      </c>
      <c r="E37" s="50"/>
      <c r="F37" s="51"/>
      <c r="G37" s="50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</row>
    <row r="38" spans="1:253">
      <c r="A38" s="38"/>
      <c r="B38" s="38" t="s">
        <v>58</v>
      </c>
      <c r="C38" s="37">
        <f>SUM(C36:C37)</f>
        <v>15</v>
      </c>
      <c r="D38" s="52" t="s">
        <v>56</v>
      </c>
      <c r="E38" s="53">
        <f>C35-C38</f>
        <v>0</v>
      </c>
      <c r="F38" s="54" t="s">
        <v>57</v>
      </c>
      <c r="G38" s="50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</row>
    <row r="39" spans="1:253">
      <c r="A39" s="31" t="s">
        <v>44</v>
      </c>
      <c r="B39" s="32"/>
      <c r="C39" s="33">
        <v>15</v>
      </c>
      <c r="D39" s="177">
        <f>C39/5</f>
        <v>3</v>
      </c>
      <c r="E39" s="50"/>
      <c r="F39" s="51">
        <f>D39/$D$47</f>
        <v>0.15</v>
      </c>
      <c r="G39" s="50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</row>
    <row r="40" spans="1:253">
      <c r="A40" s="167" t="s">
        <v>71</v>
      </c>
      <c r="B40" s="32"/>
      <c r="C40" s="33">
        <v>10</v>
      </c>
      <c r="D40" s="177">
        <f>C40/5</f>
        <v>2</v>
      </c>
      <c r="E40" s="50"/>
      <c r="F40" s="51">
        <f>D40/$D$47</f>
        <v>0.1</v>
      </c>
      <c r="G40" s="50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</row>
    <row r="41" spans="1:253">
      <c r="A41" s="34"/>
      <c r="B41" s="36" t="s">
        <v>73</v>
      </c>
      <c r="C41" s="35">
        <v>5</v>
      </c>
      <c r="D41" s="142">
        <f>C41/C40</f>
        <v>0.5</v>
      </c>
      <c r="E41" s="50"/>
      <c r="F41" s="51"/>
      <c r="G41" s="50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</row>
    <row r="42" spans="1:253">
      <c r="A42" s="34"/>
      <c r="B42" s="36" t="s">
        <v>72</v>
      </c>
      <c r="C42" s="35">
        <v>5</v>
      </c>
      <c r="D42" s="142">
        <f>C42/C40</f>
        <v>0.5</v>
      </c>
      <c r="E42" s="50"/>
      <c r="F42" s="51"/>
      <c r="G42" s="50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</row>
    <row r="43" spans="1:253">
      <c r="A43" s="34"/>
      <c r="B43" s="36" t="s">
        <v>58</v>
      </c>
      <c r="C43" s="39">
        <f>SUM(C41:C42)</f>
        <v>10</v>
      </c>
      <c r="D43" s="52" t="s">
        <v>56</v>
      </c>
      <c r="E43" s="53">
        <f>C40-C43</f>
        <v>0</v>
      </c>
      <c r="F43" s="54" t="s">
        <v>57</v>
      </c>
      <c r="G43" s="50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</row>
    <row r="44" spans="1:253">
      <c r="A44" s="14"/>
      <c r="B44" s="17"/>
      <c r="C44" s="14"/>
      <c r="D44" s="55"/>
      <c r="E44" s="50"/>
      <c r="F44" s="51"/>
      <c r="G44" s="50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</row>
    <row r="45" spans="1:253">
      <c r="A45" s="14"/>
      <c r="B45" s="17"/>
      <c r="C45" s="14"/>
      <c r="D45" s="55"/>
      <c r="E45" s="50"/>
      <c r="F45" s="51"/>
      <c r="G45" s="50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</row>
    <row r="46" spans="1:253">
      <c r="A46" s="14"/>
      <c r="B46" s="17"/>
      <c r="C46" s="14"/>
      <c r="D46" s="56"/>
      <c r="E46" s="50"/>
      <c r="F46" s="57"/>
      <c r="G46" s="50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</row>
    <row r="47" spans="1:253" s="14" customFormat="1">
      <c r="A47" s="14" t="s">
        <v>25</v>
      </c>
      <c r="C47" s="14" t="s">
        <v>111</v>
      </c>
      <c r="D47" s="178">
        <f>D23+D29+D35+D39+D40</f>
        <v>20</v>
      </c>
      <c r="E47" s="50"/>
      <c r="F47" s="51">
        <f>SUM(F23:F40)</f>
        <v>1.0000000000000002</v>
      </c>
      <c r="G47" s="50"/>
    </row>
    <row r="48" spans="1:253" ht="24.75" customHeight="1">
      <c r="A48" s="15" t="s">
        <v>12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</row>
    <row r="49" spans="1:254" ht="13.5" thickBo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</row>
    <row r="50" spans="1:254" ht="26.45" customHeight="1">
      <c r="A50" s="58" t="s">
        <v>13</v>
      </c>
      <c r="B50" s="59" t="s">
        <v>28</v>
      </c>
      <c r="C50" s="62" t="s">
        <v>29</v>
      </c>
      <c r="D50" s="60" t="s">
        <v>30</v>
      </c>
      <c r="E50" s="61" t="s">
        <v>44</v>
      </c>
      <c r="F50" s="62" t="s">
        <v>71</v>
      </c>
      <c r="G50" s="189" t="s">
        <v>14</v>
      </c>
      <c r="H50" s="185" t="s">
        <v>15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</row>
    <row r="51" spans="1:254" ht="13.5" customHeight="1" thickBot="1">
      <c r="A51" s="63" t="s">
        <v>16</v>
      </c>
      <c r="B51" s="64">
        <f>D23</f>
        <v>8</v>
      </c>
      <c r="C51" s="65">
        <f>D29</f>
        <v>4</v>
      </c>
      <c r="D51" s="65">
        <f>D35</f>
        <v>3</v>
      </c>
      <c r="E51" s="65">
        <f>D39</f>
        <v>3</v>
      </c>
      <c r="F51" s="66">
        <f>D40</f>
        <v>2</v>
      </c>
      <c r="G51" s="190"/>
      <c r="H51" s="18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</row>
    <row r="52" spans="1:254">
      <c r="A52" s="128" t="s">
        <v>17</v>
      </c>
      <c r="B52" s="168">
        <f>'Anbieter A'!E7</f>
        <v>0</v>
      </c>
      <c r="C52" s="129">
        <f>'Anbieter A'!E35</f>
        <v>0</v>
      </c>
      <c r="D52" s="130">
        <f>'Anbieter A'!E62</f>
        <v>0</v>
      </c>
      <c r="E52" s="130" t="str">
        <f>C16</f>
        <v/>
      </c>
      <c r="F52" s="131" t="e">
        <f>'Anbieter A'!E81</f>
        <v>#DIV/0!</v>
      </c>
      <c r="G52" s="132" t="e">
        <f>B52*$B$51+C52*$C$51+D52*$D$51+E52*$E$51+F52*$F$51</f>
        <v>#VALUE!</v>
      </c>
      <c r="H52" s="133" t="e">
        <f>RANK(G52,$G$52:$G$56)</f>
        <v>#VALUE!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</row>
    <row r="53" spans="1:254">
      <c r="A53" s="134" t="s">
        <v>5</v>
      </c>
      <c r="B53" s="169">
        <f>'Anbieter B'!E7</f>
        <v>0</v>
      </c>
      <c r="C53" s="129">
        <f>'Anbieter B'!E35</f>
        <v>0</v>
      </c>
      <c r="D53" s="135">
        <f>'Anbieter B'!E62</f>
        <v>0</v>
      </c>
      <c r="E53" s="135" t="str">
        <f>C17</f>
        <v/>
      </c>
      <c r="F53" s="136" t="e">
        <f>'Anbieter B'!E81</f>
        <v>#DIV/0!</v>
      </c>
      <c r="G53" s="171" t="e">
        <f>B53*$B$51+C53*$C$51+D53*$D$51+E53*$E$51+F53*$F$51</f>
        <v>#VALUE!</v>
      </c>
      <c r="H53" s="133" t="e">
        <f>RANK(G53,$G$52:$G$56)</f>
        <v>#VALUE!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</row>
    <row r="54" spans="1:254">
      <c r="A54" s="134" t="s">
        <v>6</v>
      </c>
      <c r="B54" s="169">
        <f>'Anbieter C'!E7</f>
        <v>0</v>
      </c>
      <c r="C54" s="129">
        <f>'Anbieter C'!E35</f>
        <v>0</v>
      </c>
      <c r="D54" s="135">
        <f>'Anbieter C'!E62</f>
        <v>0</v>
      </c>
      <c r="E54" s="135" t="str">
        <f>C18</f>
        <v/>
      </c>
      <c r="F54" s="136" t="e">
        <f>'Anbieter C'!E81</f>
        <v>#DIV/0!</v>
      </c>
      <c r="G54" s="171" t="e">
        <f>B54*$B$51+C54*$C$51+D54*$D$51+E54*$E$51+F54*$F$51</f>
        <v>#VALUE!</v>
      </c>
      <c r="H54" s="133" t="e">
        <f>RANK(G54,$G$52:$G$56)</f>
        <v>#VALUE!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</row>
    <row r="55" spans="1:254">
      <c r="A55" s="179" t="s">
        <v>7</v>
      </c>
      <c r="B55" s="180">
        <f>'Anbieter D'!E7</f>
        <v>0</v>
      </c>
      <c r="C55" s="181">
        <f>'Anbieter D'!E35</f>
        <v>0</v>
      </c>
      <c r="D55" s="182">
        <f>'Anbieter D'!E62</f>
        <v>0</v>
      </c>
      <c r="E55" s="135" t="str">
        <f>C19</f>
        <v/>
      </c>
      <c r="F55" s="136" t="e">
        <f>'Anbieter D'!E81</f>
        <v>#DIV/0!</v>
      </c>
      <c r="G55" s="171" t="e">
        <f>B55*$B$51+C55*$C$51+D55*$D$51+E55*$E$51+F55*$F$51</f>
        <v>#VALUE!</v>
      </c>
      <c r="H55" s="133" t="e">
        <f>RANK(G55,$G$52:$G$56)</f>
        <v>#VALUE!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</row>
    <row r="56" spans="1:254" ht="13.5" thickBot="1">
      <c r="A56" s="137" t="s">
        <v>115</v>
      </c>
      <c r="B56" s="170">
        <f>'Anbieter E'!E7</f>
        <v>0</v>
      </c>
      <c r="C56" s="166">
        <f>'Anbieter E'!E35</f>
        <v>0</v>
      </c>
      <c r="D56" s="138">
        <f>'Anbieter E'!E62</f>
        <v>0</v>
      </c>
      <c r="E56" s="138" t="str">
        <f>C20</f>
        <v/>
      </c>
      <c r="F56" s="136" t="e">
        <f>'Anbieter E'!E81</f>
        <v>#DIV/0!</v>
      </c>
      <c r="G56" s="172" t="e">
        <f>B56*$B$51+C56*$C$51+D56*$D$51+E56*$E$51+F56*$F$51</f>
        <v>#VALUE!</v>
      </c>
      <c r="H56" s="139" t="e">
        <f>RANK(G56,$G$52:$G$56)</f>
        <v>#VALUE!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</row>
    <row r="57" spans="1:254">
      <c r="A57" s="40"/>
      <c r="B57" s="41"/>
      <c r="C57" s="41"/>
      <c r="D57" s="41"/>
      <c r="E57" s="42"/>
      <c r="F57" s="41"/>
      <c r="G57" s="41"/>
      <c r="H57" s="40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</row>
    <row r="58" spans="1:254" ht="11.1" customHeight="1">
      <c r="A58" s="13"/>
      <c r="B58" s="13"/>
      <c r="C58" s="13"/>
      <c r="D58" s="13"/>
      <c r="E58" s="13"/>
      <c r="F58" s="13"/>
      <c r="G58" s="13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</row>
    <row r="59" spans="1:254">
      <c r="A59" s="43" t="s">
        <v>18</v>
      </c>
      <c r="B59" s="191" t="s">
        <v>64</v>
      </c>
      <c r="C59" s="191"/>
      <c r="D59" s="191"/>
      <c r="E59" s="191"/>
      <c r="F59" s="191"/>
      <c r="G59" s="191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</row>
    <row r="60" spans="1:254" ht="20.100000000000001" customHeight="1">
      <c r="A60" s="45" t="s">
        <v>19</v>
      </c>
      <c r="B60" s="187" t="s">
        <v>37</v>
      </c>
      <c r="C60" s="188"/>
      <c r="D60" s="188"/>
      <c r="E60" s="188"/>
      <c r="F60" s="188"/>
      <c r="G60" s="188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</row>
    <row r="61" spans="1:254" ht="20.100000000000001" customHeight="1">
      <c r="A61" s="45" t="s">
        <v>59</v>
      </c>
      <c r="B61" s="183" t="s">
        <v>112</v>
      </c>
      <c r="C61" s="183"/>
      <c r="D61" s="183"/>
      <c r="E61" s="183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</row>
    <row r="62" spans="1:254" ht="20.100000000000001" customHeight="1">
      <c r="A62" s="45"/>
      <c r="B62" s="183" t="s">
        <v>65</v>
      </c>
      <c r="C62" s="183"/>
      <c r="D62" s="183"/>
      <c r="E62" s="183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</row>
    <row r="63" spans="1:254" ht="20.100000000000001" customHeight="1">
      <c r="A63" s="45"/>
      <c r="B63" s="46" t="s">
        <v>117</v>
      </c>
      <c r="C63" s="46"/>
      <c r="D63" s="46"/>
      <c r="E63" s="46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</row>
    <row r="64" spans="1:254" ht="19.899999999999999" customHeight="1">
      <c r="A64" s="47"/>
      <c r="B64" s="47" t="s">
        <v>63</v>
      </c>
      <c r="C64" s="47"/>
      <c r="D64" s="47"/>
      <c r="E64" s="47"/>
      <c r="F64" s="47"/>
      <c r="G64" s="47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</row>
  </sheetData>
  <sheetProtection deleteRows="0" selectLockedCells="1"/>
  <dataConsolidate/>
  <mergeCells count="10">
    <mergeCell ref="B61:E61"/>
    <mergeCell ref="B62:E62"/>
    <mergeCell ref="E15:F15"/>
    <mergeCell ref="H50:H51"/>
    <mergeCell ref="B60:G60"/>
    <mergeCell ref="G50:G51"/>
    <mergeCell ref="B59:G59"/>
    <mergeCell ref="A36:B36"/>
    <mergeCell ref="A37:B37"/>
    <mergeCell ref="A31:B31"/>
  </mergeCells>
  <phoneticPr fontId="0" type="noConversion"/>
  <conditionalFormatting sqref="E28">
    <cfRule type="cellIs" dxfId="143" priority="4" operator="equal">
      <formula>0</formula>
    </cfRule>
  </conditionalFormatting>
  <conditionalFormatting sqref="E34">
    <cfRule type="cellIs" dxfId="142" priority="1" operator="equal">
      <formula>0</formula>
    </cfRule>
  </conditionalFormatting>
  <conditionalFormatting sqref="E38">
    <cfRule type="cellIs" dxfId="141" priority="3" operator="equal">
      <formula>0</formula>
    </cfRule>
  </conditionalFormatting>
  <conditionalFormatting sqref="E43">
    <cfRule type="cellIs" dxfId="140" priority="2" operator="equal">
      <formula>0</formula>
    </cfRule>
  </conditionalFormatting>
  <dataValidations count="1">
    <dataValidation type="whole" operator="equal" allowBlank="1" showInputMessage="1" showErrorMessage="1" errorTitle="Differenz nicht 0!" sqref="E28 E34" xr:uid="{00000000-0002-0000-0000-000000000000}">
      <formula1>0</formula1>
    </dataValidation>
  </dataValidations>
  <pageMargins left="0.78740157480314965" right="0.78740157480314965" top="0.47244094488188981" bottom="0.15748031496062992" header="0.51181102362204722" footer="0.19685039370078741"/>
  <pageSetup paperSize="9" scale="80" firstPageNumber="0" fitToHeight="0" orientation="portrait" blackAndWhite="1" r:id="rId1"/>
  <headerFooter alignWithMargins="0">
    <oddFooter>&amp;R&amp;7Seite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IP98"/>
  <sheetViews>
    <sheetView topLeftCell="A79" zoomScale="130" zoomScaleNormal="130" workbookViewId="0">
      <selection activeCell="E81" sqref="E81"/>
    </sheetView>
  </sheetViews>
  <sheetFormatPr baseColWidth="10" defaultColWidth="11.28515625" defaultRowHeight="12.75"/>
  <cols>
    <col min="1" max="1" width="4.5703125" style="69" customWidth="1"/>
    <col min="2" max="2" width="88" style="69" customWidth="1"/>
    <col min="3" max="3" width="11.7109375" style="69" customWidth="1"/>
    <col min="4" max="4" width="11.28515625" style="69" customWidth="1"/>
    <col min="5" max="5" width="13.42578125" style="69" customWidth="1"/>
    <col min="6" max="16384" width="11.28515625" style="69"/>
  </cols>
  <sheetData>
    <row r="1" spans="1:250" ht="14.25">
      <c r="A1" s="67" t="s">
        <v>20</v>
      </c>
      <c r="B1" s="67"/>
      <c r="C1" s="67"/>
      <c r="D1" s="67"/>
      <c r="E1" s="68" t="str">
        <f>Zusammenfassung!B3</f>
        <v>Oeschenbach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</row>
    <row r="2" spans="1:250" ht="14.25">
      <c r="A2" s="67" t="str">
        <f>Zusammenfassung!A2</f>
        <v>Wahl Nachführungsgeometer/in für die Periode 2026-2033</v>
      </c>
      <c r="B2" s="67"/>
      <c r="C2" s="67"/>
      <c r="D2" s="67"/>
      <c r="E2" s="70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</row>
    <row r="3" spans="1:250" ht="14.25">
      <c r="A3" s="68"/>
      <c r="B3" s="67"/>
      <c r="C3" s="67"/>
      <c r="D3" s="67"/>
      <c r="E3" s="70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</row>
    <row r="4" spans="1:250" ht="15">
      <c r="A4" s="71" t="s">
        <v>23</v>
      </c>
      <c r="B4" s="71"/>
      <c r="C4" s="71"/>
      <c r="D4" s="67"/>
      <c r="E4" s="72" t="s">
        <v>26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ht="15">
      <c r="A5" s="73"/>
      <c r="B5" s="72"/>
      <c r="C5" s="72"/>
      <c r="D5" s="67"/>
      <c r="E5" s="74" t="str">
        <f>Zusammenfassung!B8</f>
        <v>a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>
      <c r="A6" s="75"/>
      <c r="B6" s="75"/>
      <c r="C6" s="75"/>
      <c r="D6" s="75"/>
      <c r="E6" s="76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</row>
    <row r="7" spans="1:250" ht="18.95" customHeight="1">
      <c r="A7" s="77" t="s">
        <v>43</v>
      </c>
      <c r="B7" s="78"/>
      <c r="C7" s="78"/>
      <c r="D7" s="78" t="s">
        <v>21</v>
      </c>
      <c r="E7" s="123">
        <f>ROUND((D9+D10+D11+D12)*C9+D17*C17+(D22+D23+D24)*C22+(D29+D30+D31)*C29,1)</f>
        <v>0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</row>
    <row r="8" spans="1:250" ht="18.95" customHeight="1">
      <c r="A8" s="79" t="s">
        <v>113</v>
      </c>
      <c r="B8" s="75"/>
      <c r="C8" s="80" t="s">
        <v>51</v>
      </c>
      <c r="D8" s="80" t="s">
        <v>35</v>
      </c>
      <c r="E8" s="76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</row>
    <row r="9" spans="1:250" ht="25.5">
      <c r="B9" s="173" t="s">
        <v>114</v>
      </c>
      <c r="C9" s="207">
        <f>Zusammenfassung!D24</f>
        <v>0.625</v>
      </c>
      <c r="D9" s="81"/>
      <c r="E9" s="76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</row>
    <row r="10" spans="1:250" ht="25.5">
      <c r="B10" s="173" t="s">
        <v>105</v>
      </c>
      <c r="C10" s="213"/>
      <c r="D10" s="81"/>
      <c r="E10" s="76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</row>
    <row r="11" spans="1:250" ht="25.5">
      <c r="B11" s="173" t="s">
        <v>107</v>
      </c>
      <c r="C11" s="213"/>
      <c r="D11" s="81"/>
      <c r="E11" s="76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</row>
    <row r="12" spans="1:250" ht="25.5">
      <c r="B12" s="6" t="s">
        <v>108</v>
      </c>
      <c r="C12" s="213"/>
      <c r="D12" s="81"/>
      <c r="E12" s="76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</row>
    <row r="13" spans="1:250" ht="4.5" customHeight="1">
      <c r="B13" s="1"/>
      <c r="C13" s="8"/>
      <c r="D13" s="82"/>
      <c r="E13" s="76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</row>
    <row r="14" spans="1:250" ht="30.75" customHeight="1">
      <c r="B14" s="94" t="s">
        <v>118</v>
      </c>
      <c r="C14" s="5"/>
      <c r="D14" s="83"/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</row>
    <row r="15" spans="1:250" s="89" customFormat="1" ht="4.5" customHeight="1">
      <c r="A15" s="84"/>
      <c r="B15" s="85"/>
      <c r="C15" s="86"/>
      <c r="D15" s="87"/>
      <c r="E15" s="88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</row>
    <row r="16" spans="1:250" ht="18.95" customHeight="1">
      <c r="A16" s="3" t="s">
        <v>67</v>
      </c>
      <c r="B16" s="75"/>
      <c r="C16" s="90" t="s">
        <v>51</v>
      </c>
      <c r="D16" s="80" t="s">
        <v>35</v>
      </c>
      <c r="E16" s="76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</row>
    <row r="17" spans="1:250">
      <c r="B17" s="2" t="s">
        <v>74</v>
      </c>
      <c r="C17" s="140">
        <f>Zusammenfassung!D25</f>
        <v>0.125</v>
      </c>
      <c r="D17" s="81"/>
      <c r="E17" s="76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</row>
    <row r="18" spans="1:250" ht="4.5" customHeight="1">
      <c r="B18" s="2"/>
      <c r="C18" s="7"/>
      <c r="D18" s="82"/>
      <c r="E18" s="76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</row>
    <row r="19" spans="1:250" ht="25.5">
      <c r="B19" s="94" t="s">
        <v>118</v>
      </c>
      <c r="C19" s="4"/>
      <c r="D19" s="83"/>
      <c r="E19" s="76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</row>
    <row r="20" spans="1:250" s="89" customFormat="1" ht="4.5" customHeight="1">
      <c r="A20" s="84"/>
      <c r="B20" s="2"/>
      <c r="C20" s="2"/>
      <c r="D20" s="87"/>
      <c r="E20" s="88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</row>
    <row r="21" spans="1:250" ht="18.95" customHeight="1">
      <c r="A21" s="3" t="s">
        <v>68</v>
      </c>
      <c r="B21" s="91"/>
      <c r="C21" s="90" t="s">
        <v>51</v>
      </c>
      <c r="D21" s="80" t="s">
        <v>35</v>
      </c>
      <c r="E21" s="76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</row>
    <row r="22" spans="1:250" ht="51">
      <c r="A22" s="75"/>
      <c r="B22" s="92" t="s">
        <v>75</v>
      </c>
      <c r="C22" s="207">
        <f>Zusammenfassung!D26</f>
        <v>0.125</v>
      </c>
      <c r="D22" s="146"/>
      <c r="E22" s="76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</row>
    <row r="23" spans="1:250" ht="51">
      <c r="A23" s="75"/>
      <c r="B23" s="92" t="s">
        <v>76</v>
      </c>
      <c r="C23" s="213"/>
      <c r="D23" s="146"/>
      <c r="E23" s="76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</row>
    <row r="24" spans="1:250" ht="38.25">
      <c r="A24" s="75"/>
      <c r="B24" s="101" t="s">
        <v>77</v>
      </c>
      <c r="C24" s="213"/>
      <c r="D24" s="146"/>
      <c r="E24" s="76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</row>
    <row r="25" spans="1:250" ht="4.5" customHeight="1">
      <c r="A25" s="75"/>
      <c r="B25" s="92"/>
      <c r="C25" s="93"/>
      <c r="D25" s="76"/>
      <c r="E25" s="76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</row>
    <row r="26" spans="1:250" ht="25.5">
      <c r="A26" s="75"/>
      <c r="B26" s="94" t="s">
        <v>38</v>
      </c>
      <c r="C26" s="94"/>
      <c r="D26" s="95"/>
      <c r="E26" s="76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</row>
    <row r="27" spans="1:250" ht="4.5" customHeight="1">
      <c r="A27" s="96"/>
      <c r="B27" s="97"/>
      <c r="C27" s="145"/>
      <c r="D27" s="99"/>
      <c r="E27" s="76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</row>
    <row r="28" spans="1:250" ht="18.95" customHeight="1">
      <c r="A28" s="100" t="s">
        <v>46</v>
      </c>
      <c r="B28" s="92"/>
      <c r="C28" s="80" t="s">
        <v>51</v>
      </c>
      <c r="D28" s="80" t="s">
        <v>35</v>
      </c>
      <c r="E28" s="76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</row>
    <row r="29" spans="1:250" ht="51">
      <c r="A29" s="100"/>
      <c r="B29" s="92" t="s">
        <v>79</v>
      </c>
      <c r="C29" s="214">
        <f>Zusammenfassung!D27</f>
        <v>0.125</v>
      </c>
      <c r="D29" s="146"/>
      <c r="E29" s="76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</row>
    <row r="30" spans="1:250" ht="51">
      <c r="A30" s="100"/>
      <c r="B30" s="92" t="s">
        <v>78</v>
      </c>
      <c r="C30" s="215"/>
      <c r="D30" s="146"/>
      <c r="E30" s="76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</row>
    <row r="31" spans="1:250" ht="63.75">
      <c r="A31" s="100"/>
      <c r="B31" s="101" t="s">
        <v>119</v>
      </c>
      <c r="C31" s="215"/>
      <c r="D31" s="146"/>
      <c r="E31" s="76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</row>
    <row r="32" spans="1:250" ht="4.5" customHeight="1">
      <c r="A32" s="100"/>
      <c r="B32" s="92"/>
      <c r="C32" s="104"/>
      <c r="D32" s="76"/>
      <c r="E32" s="76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</row>
    <row r="33" spans="1:250" ht="25.5">
      <c r="A33" s="100"/>
      <c r="B33" s="94" t="s">
        <v>38</v>
      </c>
      <c r="C33" s="105"/>
      <c r="D33" s="95"/>
      <c r="E33" s="76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</row>
    <row r="34" spans="1:250" ht="4.5" customHeight="1">
      <c r="A34" s="100"/>
      <c r="B34" s="148"/>
      <c r="C34" s="148"/>
      <c r="D34" s="76"/>
      <c r="E34" s="76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</row>
    <row r="35" spans="1:250" ht="18.95" customHeight="1">
      <c r="A35" s="77" t="s">
        <v>29</v>
      </c>
      <c r="B35" s="106"/>
      <c r="C35" s="106"/>
      <c r="D35" s="78" t="s">
        <v>21</v>
      </c>
      <c r="E35" s="123">
        <f>ROUND(D37*C37+D44*C44+D51*C51+(D57+D58)*C57,1)</f>
        <v>0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</row>
    <row r="36" spans="1:250" ht="18.95" customHeight="1">
      <c r="A36" s="79" t="s">
        <v>50</v>
      </c>
      <c r="B36" s="75"/>
      <c r="C36" s="80" t="s">
        <v>51</v>
      </c>
      <c r="D36" s="80" t="s">
        <v>35</v>
      </c>
      <c r="E36" s="76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</row>
    <row r="37" spans="1:250" ht="12.95" customHeight="1">
      <c r="A37" s="101"/>
      <c r="B37" s="114" t="s">
        <v>89</v>
      </c>
      <c r="C37" s="218">
        <f>Zusammenfassung!D30</f>
        <v>0.25</v>
      </c>
      <c r="D37" s="194"/>
      <c r="E37" s="76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</row>
    <row r="38" spans="1:250" ht="12.95" customHeight="1">
      <c r="A38" s="101"/>
      <c r="B38" s="114" t="s">
        <v>61</v>
      </c>
      <c r="C38" s="202"/>
      <c r="D38" s="195"/>
      <c r="E38" s="76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</row>
    <row r="39" spans="1:250" ht="12.95" customHeight="1">
      <c r="A39" s="101"/>
      <c r="B39" s="114" t="s">
        <v>62</v>
      </c>
      <c r="C39" s="202"/>
      <c r="D39" s="196"/>
      <c r="E39" s="76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</row>
    <row r="40" spans="1:250" ht="4.5" customHeight="1">
      <c r="A40" s="101"/>
      <c r="B40" s="115"/>
      <c r="C40" s="116"/>
      <c r="D40" s="82"/>
      <c r="E40" s="76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</row>
    <row r="41" spans="1:250" ht="25.5">
      <c r="A41" s="75"/>
      <c r="B41" s="94" t="s">
        <v>38</v>
      </c>
      <c r="C41" s="117"/>
      <c r="D41" s="95"/>
      <c r="E41" s="76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</row>
    <row r="42" spans="1:250" ht="4.5" customHeight="1">
      <c r="A42" s="75"/>
      <c r="B42" s="150"/>
      <c r="C42" s="154"/>
      <c r="D42" s="155"/>
      <c r="E42" s="76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</row>
    <row r="43" spans="1:250" ht="18.75" customHeight="1">
      <c r="A43" s="151" t="s">
        <v>70</v>
      </c>
      <c r="B43" s="152"/>
      <c r="C43" s="80" t="s">
        <v>51</v>
      </c>
      <c r="D43" s="80" t="s">
        <v>35</v>
      </c>
      <c r="E43" s="76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</row>
    <row r="44" spans="1:250">
      <c r="A44" s="75"/>
      <c r="B44" s="114" t="s">
        <v>93</v>
      </c>
      <c r="C44" s="201">
        <f>Zusammenfassung!D31</f>
        <v>0.25</v>
      </c>
      <c r="D44" s="194"/>
      <c r="E44" s="76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</row>
    <row r="45" spans="1:250">
      <c r="A45" s="75"/>
      <c r="B45" s="114" t="s">
        <v>94</v>
      </c>
      <c r="C45" s="202"/>
      <c r="D45" s="195"/>
      <c r="E45" s="76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</row>
    <row r="46" spans="1:250">
      <c r="A46" s="75"/>
      <c r="B46" s="114" t="s">
        <v>95</v>
      </c>
      <c r="C46" s="203"/>
      <c r="D46" s="196"/>
      <c r="E46" s="76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</row>
    <row r="47" spans="1:250" ht="4.5" customHeight="1">
      <c r="A47" s="75"/>
      <c r="B47" s="115"/>
      <c r="C47" s="150"/>
      <c r="D47" s="76"/>
      <c r="E47" s="76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</row>
    <row r="48" spans="1:250" ht="25.5">
      <c r="A48" s="75"/>
      <c r="B48" s="94" t="s">
        <v>38</v>
      </c>
      <c r="C48" s="150"/>
      <c r="D48" s="76"/>
      <c r="E48" s="76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</row>
    <row r="49" spans="1:250" ht="4.5" customHeight="1">
      <c r="A49" s="118"/>
      <c r="B49" s="97"/>
      <c r="C49" s="98"/>
      <c r="D49" s="99"/>
      <c r="E49" s="76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</row>
    <row r="50" spans="1:250" ht="25.5" customHeight="1">
      <c r="A50" s="204" t="s">
        <v>90</v>
      </c>
      <c r="B50" s="204"/>
      <c r="C50" s="90" t="s">
        <v>51</v>
      </c>
      <c r="D50" s="80" t="s">
        <v>35</v>
      </c>
    </row>
    <row r="51" spans="1:250" ht="12.95" customHeight="1">
      <c r="A51" s="119"/>
      <c r="B51" s="92" t="s">
        <v>91</v>
      </c>
      <c r="C51" s="197">
        <f>Zusammenfassung!D32</f>
        <v>0.25</v>
      </c>
      <c r="D51" s="199"/>
    </row>
    <row r="52" spans="1:250" ht="12.95" customHeight="1">
      <c r="A52" s="119"/>
      <c r="B52" s="92" t="s">
        <v>92</v>
      </c>
      <c r="C52" s="198"/>
      <c r="D52" s="200"/>
    </row>
    <row r="53" spans="1:250" ht="4.5" customHeight="1">
      <c r="A53" s="119"/>
      <c r="B53" s="92"/>
      <c r="C53" s="92"/>
    </row>
    <row r="54" spans="1:250" ht="25.5">
      <c r="A54" s="119"/>
      <c r="B54" s="94" t="s">
        <v>38</v>
      </c>
      <c r="C54" s="94"/>
      <c r="D54" s="120"/>
    </row>
    <row r="55" spans="1:250" ht="4.5" customHeight="1">
      <c r="A55" s="119"/>
      <c r="B55" s="149"/>
      <c r="C55" s="149"/>
    </row>
    <row r="56" spans="1:250">
      <c r="A56" s="204" t="s">
        <v>96</v>
      </c>
      <c r="B56" s="204"/>
      <c r="C56" s="80" t="s">
        <v>51</v>
      </c>
      <c r="D56" s="80" t="s">
        <v>35</v>
      </c>
    </row>
    <row r="57" spans="1:250" ht="25.5">
      <c r="A57" s="119"/>
      <c r="B57" s="101" t="s">
        <v>97</v>
      </c>
      <c r="C57" s="197">
        <f>Zusammenfassung!D33</f>
        <v>0.25</v>
      </c>
      <c r="D57" s="157"/>
    </row>
    <row r="58" spans="1:250" ht="25.5">
      <c r="A58" s="119"/>
      <c r="B58" s="101" t="s">
        <v>98</v>
      </c>
      <c r="C58" s="198"/>
      <c r="D58" s="157"/>
    </row>
    <row r="59" spans="1:250" ht="4.5" customHeight="1">
      <c r="A59" s="119"/>
      <c r="B59" s="92"/>
      <c r="C59" s="92"/>
    </row>
    <row r="60" spans="1:250" ht="25.5">
      <c r="A60" s="119"/>
      <c r="B60" s="94" t="s">
        <v>38</v>
      </c>
      <c r="C60" s="94"/>
      <c r="D60" s="120"/>
    </row>
    <row r="61" spans="1:250" ht="6" customHeight="1">
      <c r="A61" s="102"/>
      <c r="B61" s="103"/>
      <c r="C61" s="92"/>
      <c r="D61" s="76"/>
      <c r="E61" s="76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</row>
    <row r="62" spans="1:250" ht="18.95" customHeight="1">
      <c r="A62" s="77" t="s">
        <v>47</v>
      </c>
      <c r="B62" s="106"/>
      <c r="C62" s="106"/>
      <c r="D62" s="78" t="s">
        <v>21</v>
      </c>
      <c r="E62" s="123">
        <f>ROUND((D64+D66)*C64+D73*C73,1)</f>
        <v>0</v>
      </c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</row>
    <row r="63" spans="1:250" ht="18.95" customHeight="1">
      <c r="A63" s="79" t="s">
        <v>48</v>
      </c>
      <c r="B63" s="75"/>
      <c r="C63" s="80" t="s">
        <v>51</v>
      </c>
      <c r="D63" s="80" t="s">
        <v>35</v>
      </c>
      <c r="E63" s="76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  <c r="IE63" s="75"/>
      <c r="IF63" s="75"/>
      <c r="IG63" s="75"/>
      <c r="IH63" s="75"/>
      <c r="II63" s="75"/>
      <c r="IJ63" s="75"/>
      <c r="IK63" s="75"/>
      <c r="IL63" s="75"/>
      <c r="IM63" s="75"/>
      <c r="IN63" s="75"/>
      <c r="IO63" s="75"/>
      <c r="IP63" s="75"/>
    </row>
    <row r="64" spans="1:250">
      <c r="A64" s="101"/>
      <c r="B64" s="107" t="s">
        <v>80</v>
      </c>
      <c r="C64" s="208">
        <f>Zusammenfassung!D36</f>
        <v>0.66666666666666663</v>
      </c>
      <c r="D64" s="205"/>
      <c r="E64" s="76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  <c r="IE64" s="75"/>
      <c r="IF64" s="75"/>
      <c r="IG64" s="75"/>
      <c r="IH64" s="75"/>
      <c r="II64" s="75"/>
      <c r="IJ64" s="75"/>
      <c r="IK64" s="75"/>
      <c r="IL64" s="75"/>
      <c r="IM64" s="75"/>
      <c r="IN64" s="75"/>
      <c r="IO64" s="75"/>
      <c r="IP64" s="75"/>
    </row>
    <row r="65" spans="1:250">
      <c r="A65" s="101"/>
      <c r="B65" s="107" t="s">
        <v>81</v>
      </c>
      <c r="C65" s="209"/>
      <c r="D65" s="206"/>
      <c r="E65" s="76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  <c r="IE65" s="75"/>
      <c r="IF65" s="75"/>
      <c r="IG65" s="75"/>
      <c r="IH65" s="75"/>
      <c r="II65" s="75"/>
      <c r="IJ65" s="75"/>
      <c r="IK65" s="75"/>
      <c r="IL65" s="75"/>
      <c r="IM65" s="75"/>
      <c r="IN65" s="75"/>
      <c r="IO65" s="75"/>
      <c r="IP65" s="75"/>
    </row>
    <row r="66" spans="1:250">
      <c r="A66" s="101"/>
      <c r="B66" s="107" t="s">
        <v>82</v>
      </c>
      <c r="C66" s="209"/>
      <c r="D66" s="205"/>
      <c r="E66" s="76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</row>
    <row r="67" spans="1:250">
      <c r="A67" s="101"/>
      <c r="B67" s="107" t="s">
        <v>83</v>
      </c>
      <c r="C67" s="209"/>
      <c r="D67" s="206"/>
      <c r="E67" s="76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</row>
    <row r="68" spans="1:250" ht="4.5" customHeight="1">
      <c r="A68" s="101"/>
      <c r="B68" s="107"/>
      <c r="C68" s="108"/>
      <c r="D68" s="82"/>
      <c r="E68" s="76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</row>
    <row r="69" spans="1:250" ht="25.5">
      <c r="A69" s="75"/>
      <c r="B69" s="94" t="s">
        <v>38</v>
      </c>
      <c r="C69" s="109"/>
      <c r="D69" s="95"/>
      <c r="E69" s="76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</row>
    <row r="70" spans="1:250" ht="4.5" customHeight="1">
      <c r="A70" s="96"/>
      <c r="B70" s="110"/>
      <c r="C70" s="111"/>
      <c r="D70" s="99"/>
      <c r="E70" s="76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</row>
    <row r="71" spans="1:250" ht="18.95" customHeight="1">
      <c r="A71" s="112" t="s">
        <v>55</v>
      </c>
      <c r="B71" s="113"/>
      <c r="C71" s="80" t="s">
        <v>51</v>
      </c>
      <c r="D71" s="80" t="s">
        <v>35</v>
      </c>
      <c r="E71" s="76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</row>
    <row r="72" spans="1:250">
      <c r="A72" s="75"/>
      <c r="B72" s="2" t="s">
        <v>49</v>
      </c>
      <c r="C72" s="2"/>
      <c r="D72" s="82"/>
      <c r="E72" s="76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</row>
    <row r="73" spans="1:250" ht="12.75" customHeight="1">
      <c r="A73" s="101"/>
      <c r="B73" s="92" t="s">
        <v>84</v>
      </c>
      <c r="C73" s="216">
        <f>Zusammenfassung!D37</f>
        <v>0.33333333333333331</v>
      </c>
      <c r="D73" s="210"/>
      <c r="E73" s="76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</row>
    <row r="74" spans="1:250" ht="12.75" customHeight="1">
      <c r="A74" s="101"/>
      <c r="B74" s="92" t="s">
        <v>85</v>
      </c>
      <c r="C74" s="217"/>
      <c r="D74" s="195"/>
      <c r="E74" s="76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</row>
    <row r="75" spans="1:250" ht="12.75" customHeight="1">
      <c r="A75" s="101"/>
      <c r="B75" s="92" t="s">
        <v>86</v>
      </c>
      <c r="C75" s="217"/>
      <c r="D75" s="195"/>
      <c r="E75" s="76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</row>
    <row r="76" spans="1:250" ht="12.75" customHeight="1">
      <c r="A76" s="101"/>
      <c r="B76" s="92" t="s">
        <v>87</v>
      </c>
      <c r="C76" s="217"/>
      <c r="D76" s="195"/>
      <c r="E76" s="76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</row>
    <row r="77" spans="1:250" ht="12.75" customHeight="1">
      <c r="A77" s="101"/>
      <c r="B77" s="92" t="s">
        <v>88</v>
      </c>
      <c r="C77" s="217"/>
      <c r="D77" s="196"/>
      <c r="E77" s="76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</row>
    <row r="78" spans="1:250" ht="4.5" customHeight="1">
      <c r="A78" s="101"/>
      <c r="B78" s="92"/>
      <c r="C78" s="104"/>
      <c r="D78" s="82"/>
      <c r="E78" s="76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</row>
    <row r="79" spans="1:250" ht="25.5">
      <c r="A79" s="101"/>
      <c r="B79" s="94" t="s">
        <v>38</v>
      </c>
      <c r="C79" s="109"/>
      <c r="D79" s="95"/>
      <c r="E79" s="76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</row>
    <row r="80" spans="1:250" ht="6" customHeight="1">
      <c r="A80" s="75"/>
      <c r="B80" s="101"/>
      <c r="C80" s="101"/>
      <c r="D80" s="75"/>
      <c r="E80" s="76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</row>
    <row r="81" spans="1:250" ht="18.95" customHeight="1">
      <c r="A81" s="77" t="s">
        <v>71</v>
      </c>
      <c r="B81" s="106"/>
      <c r="C81" s="106"/>
      <c r="D81" s="78" t="s">
        <v>21</v>
      </c>
      <c r="E81" s="123" t="e">
        <f>ROUND(D85*C83+(D90+D91)*C90,1)</f>
        <v>#DIV/0!</v>
      </c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</row>
    <row r="82" spans="1:250" ht="18.95" customHeight="1">
      <c r="A82" s="112" t="s">
        <v>99</v>
      </c>
      <c r="B82" s="112"/>
      <c r="C82" s="80" t="s">
        <v>51</v>
      </c>
      <c r="D82" s="80"/>
      <c r="E82" s="76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</row>
    <row r="83" spans="1:250" ht="12.95" customHeight="1">
      <c r="A83" s="101"/>
      <c r="B83" s="114" t="s">
        <v>100</v>
      </c>
      <c r="C83" s="211">
        <f>Zusammenfassung!D41</f>
        <v>0.5</v>
      </c>
      <c r="D83" s="146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</row>
    <row r="84" spans="1:250" ht="12.95" customHeight="1">
      <c r="A84" s="101"/>
      <c r="B84" s="114" t="s">
        <v>101</v>
      </c>
      <c r="C84" s="212"/>
      <c r="D84" s="146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</row>
    <row r="85" spans="1:250" ht="12.95" customHeight="1">
      <c r="A85" s="101"/>
      <c r="B85" s="158"/>
      <c r="C85" s="159" t="s">
        <v>102</v>
      </c>
      <c r="D85" s="160" t="e">
        <f>ROUND(IF((D84/D83)&lt;=0.4,12.5*(D84/D83),IF((D84/D83)&gt;0.4,5)),1)</f>
        <v>#DIV/0!</v>
      </c>
      <c r="E85" s="164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</row>
    <row r="86" spans="1:250" ht="4.5" customHeight="1">
      <c r="A86" s="101"/>
      <c r="B86" s="115"/>
      <c r="C86" s="116"/>
      <c r="D86" s="82"/>
      <c r="E86" s="76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</row>
    <row r="87" spans="1:250" ht="25.5">
      <c r="A87" s="75"/>
      <c r="B87" s="94" t="s">
        <v>38</v>
      </c>
      <c r="C87" s="117"/>
      <c r="D87" s="95"/>
      <c r="E87" s="76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</row>
    <row r="88" spans="1:250" ht="4.5" customHeight="1">
      <c r="A88" s="118"/>
      <c r="B88" s="97"/>
      <c r="C88" s="98"/>
      <c r="D88" s="99"/>
      <c r="E88" s="76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</row>
    <row r="89" spans="1:250" ht="25.5" customHeight="1">
      <c r="A89" s="112" t="s">
        <v>72</v>
      </c>
      <c r="B89" s="112"/>
      <c r="C89" s="90" t="s">
        <v>51</v>
      </c>
      <c r="D89" s="80" t="s">
        <v>35</v>
      </c>
    </row>
    <row r="90" spans="1:250" ht="38.25">
      <c r="A90" s="119"/>
      <c r="B90" s="101" t="s">
        <v>103</v>
      </c>
      <c r="C90" s="207">
        <f>Zusammenfassung!D42</f>
        <v>0.5</v>
      </c>
      <c r="D90" s="161"/>
    </row>
    <row r="91" spans="1:250" ht="51">
      <c r="A91" s="119"/>
      <c r="B91" s="101" t="s">
        <v>104</v>
      </c>
      <c r="C91" s="198"/>
      <c r="D91" s="161"/>
    </row>
    <row r="92" spans="1:250" ht="4.5" customHeight="1">
      <c r="A92" s="119"/>
      <c r="B92" s="92"/>
      <c r="C92" s="92"/>
    </row>
    <row r="93" spans="1:250" ht="25.5">
      <c r="A93" s="119"/>
      <c r="B93" s="94" t="s">
        <v>38</v>
      </c>
      <c r="C93" s="94"/>
      <c r="D93" s="120"/>
    </row>
    <row r="94" spans="1:250" ht="4.5" customHeight="1">
      <c r="A94" s="121"/>
      <c r="B94" s="97"/>
      <c r="C94" s="122"/>
      <c r="D94" s="121"/>
    </row>
    <row r="96" spans="1:250">
      <c r="B96" s="163"/>
    </row>
    <row r="97" spans="2:2">
      <c r="B97" s="163"/>
    </row>
    <row r="98" spans="2:2">
      <c r="B98" s="165"/>
    </row>
  </sheetData>
  <sheetProtection selectLockedCells="1"/>
  <mergeCells count="19">
    <mergeCell ref="C9:C12"/>
    <mergeCell ref="C22:C24"/>
    <mergeCell ref="C29:C31"/>
    <mergeCell ref="C73:C77"/>
    <mergeCell ref="C37:C39"/>
    <mergeCell ref="A50:B50"/>
    <mergeCell ref="A56:B56"/>
    <mergeCell ref="D64:D65"/>
    <mergeCell ref="D66:D67"/>
    <mergeCell ref="C90:C91"/>
    <mergeCell ref="C64:C67"/>
    <mergeCell ref="D73:D77"/>
    <mergeCell ref="C57:C58"/>
    <mergeCell ref="C83:C84"/>
    <mergeCell ref="D37:D39"/>
    <mergeCell ref="C51:C52"/>
    <mergeCell ref="D51:D52"/>
    <mergeCell ref="C44:C46"/>
    <mergeCell ref="D44:D46"/>
  </mergeCells>
  <phoneticPr fontId="0" type="noConversion"/>
  <conditionalFormatting sqref="D9">
    <cfRule type="expression" dxfId="139" priority="10">
      <formula>SUM(D9:D12)&gt;5</formula>
    </cfRule>
    <cfRule type="cellIs" dxfId="138" priority="40" operator="greaterThan">
      <formula>3</formula>
    </cfRule>
  </conditionalFormatting>
  <conditionalFormatting sqref="D10">
    <cfRule type="expression" dxfId="137" priority="8">
      <formula>SUM(D9:D12)&gt;5</formula>
    </cfRule>
    <cfRule type="cellIs" dxfId="136" priority="9" operator="greaterThan">
      <formula>2</formula>
    </cfRule>
  </conditionalFormatting>
  <conditionalFormatting sqref="D11">
    <cfRule type="expression" dxfId="135" priority="6">
      <formula>SUM(D9:D12)&gt;5</formula>
    </cfRule>
    <cfRule type="cellIs" dxfId="134" priority="7" operator="greaterThan">
      <formula>1.5</formula>
    </cfRule>
  </conditionalFormatting>
  <conditionalFormatting sqref="D12">
    <cfRule type="expression" dxfId="133" priority="2">
      <formula>SUM(D9:D12)&gt;5</formula>
    </cfRule>
    <cfRule type="cellIs" dxfId="132" priority="3" operator="greaterThan">
      <formula>1</formula>
    </cfRule>
  </conditionalFormatting>
  <conditionalFormatting sqref="D17">
    <cfRule type="cellIs" dxfId="131" priority="36" operator="greaterThan">
      <formula>5</formula>
    </cfRule>
  </conditionalFormatting>
  <conditionalFormatting sqref="D22:D23">
    <cfRule type="cellIs" dxfId="130" priority="22" operator="greaterThan">
      <formula>2</formula>
    </cfRule>
  </conditionalFormatting>
  <conditionalFormatting sqref="D24">
    <cfRule type="cellIs" dxfId="129" priority="21" operator="greaterThan">
      <formula>1</formula>
    </cfRule>
  </conditionalFormatting>
  <conditionalFormatting sqref="D29">
    <cfRule type="cellIs" dxfId="128" priority="20" operator="greaterThan">
      <formula>1</formula>
    </cfRule>
  </conditionalFormatting>
  <conditionalFormatting sqref="D30:D31">
    <cfRule type="cellIs" dxfId="127" priority="18" operator="greaterThan">
      <formula>2</formula>
    </cfRule>
  </conditionalFormatting>
  <conditionalFormatting sqref="D37:D39">
    <cfRule type="cellIs" dxfId="126" priority="16" operator="greaterThan">
      <formula>5</formula>
    </cfRule>
  </conditionalFormatting>
  <conditionalFormatting sqref="D44:D46">
    <cfRule type="cellIs" dxfId="125" priority="14" operator="greaterThan">
      <formula>5</formula>
    </cfRule>
  </conditionalFormatting>
  <conditionalFormatting sqref="D51:D52">
    <cfRule type="cellIs" dxfId="124" priority="15" operator="greaterThan">
      <formula>5</formula>
    </cfRule>
  </conditionalFormatting>
  <conditionalFormatting sqref="D57">
    <cfRule type="cellIs" dxfId="123" priority="13" operator="greaterThan">
      <formula>3</formula>
    </cfRule>
  </conditionalFormatting>
  <conditionalFormatting sqref="D58">
    <cfRule type="cellIs" dxfId="122" priority="1" operator="greaterThan">
      <formula>2</formula>
    </cfRule>
  </conditionalFormatting>
  <conditionalFormatting sqref="D64">
    <cfRule type="cellIs" dxfId="121" priority="29" operator="greaterThan">
      <formula>3</formula>
    </cfRule>
  </conditionalFormatting>
  <conditionalFormatting sqref="D66">
    <cfRule type="cellIs" dxfId="120" priority="27" operator="greaterThan">
      <formula>2</formula>
    </cfRule>
  </conditionalFormatting>
  <conditionalFormatting sqref="D73:D77">
    <cfRule type="cellIs" dxfId="119" priority="25" operator="greaterThan">
      <formula>5</formula>
    </cfRule>
  </conditionalFormatting>
  <conditionalFormatting sqref="D85">
    <cfRule type="cellIs" dxfId="118" priority="24" operator="greaterThan">
      <formula>5</formula>
    </cfRule>
  </conditionalFormatting>
  <conditionalFormatting sqref="D90">
    <cfRule type="cellIs" dxfId="117" priority="23" operator="greaterThan">
      <formula>3</formula>
    </cfRule>
  </conditionalFormatting>
  <conditionalFormatting sqref="D91">
    <cfRule type="cellIs" dxfId="116" priority="11" operator="greaterThan">
      <formula>2</formula>
    </cfRule>
  </conditionalFormatting>
  <conditionalFormatting sqref="E7">
    <cfRule type="cellIs" dxfId="115" priority="41" operator="greaterThan">
      <formula>5</formula>
    </cfRule>
  </conditionalFormatting>
  <conditionalFormatting sqref="E35">
    <cfRule type="cellIs" dxfId="114" priority="17" operator="greaterThan">
      <formula>5</formula>
    </cfRule>
  </conditionalFormatting>
  <conditionalFormatting sqref="E62">
    <cfRule type="cellIs" dxfId="113" priority="42" operator="greaterThan">
      <formula>5</formula>
    </cfRule>
  </conditionalFormatting>
  <conditionalFormatting sqref="E81">
    <cfRule type="cellIs" dxfId="112" priority="43" operator="greaterThan">
      <formula>5</formula>
    </cfRule>
  </conditionalFormatting>
  <dataValidations count="1">
    <dataValidation operator="greaterThanOrEqual" allowBlank="1" showInputMessage="1" showErrorMessage="1" sqref="D84" xr:uid="{00000000-0002-0000-0100-000000000000}"/>
  </dataValidations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IP94"/>
  <sheetViews>
    <sheetView zoomScale="130" zoomScaleNormal="130" workbookViewId="0">
      <selection activeCell="A3" sqref="A3"/>
    </sheetView>
  </sheetViews>
  <sheetFormatPr baseColWidth="10" defaultColWidth="11.28515625" defaultRowHeight="12.75"/>
  <cols>
    <col min="1" max="1" width="4.5703125" style="69" customWidth="1"/>
    <col min="2" max="2" width="88" style="69" customWidth="1"/>
    <col min="3" max="3" width="11.7109375" style="69" customWidth="1"/>
    <col min="4" max="4" width="11.28515625" style="69" customWidth="1"/>
    <col min="5" max="5" width="13.42578125" style="69" customWidth="1"/>
    <col min="6" max="16384" width="11.28515625" style="69"/>
  </cols>
  <sheetData>
    <row r="1" spans="1:250" ht="14.25">
      <c r="A1" s="67" t="s">
        <v>0</v>
      </c>
      <c r="B1" s="67"/>
      <c r="C1" s="67"/>
      <c r="D1" s="67"/>
      <c r="E1" s="68" t="str">
        <f>Zusammenfassung!B3</f>
        <v>Oeschenbach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</row>
    <row r="2" spans="1:250" ht="14.25">
      <c r="A2" s="67" t="str">
        <f>Zusammenfassung!A2</f>
        <v>Wahl Nachführungsgeometer/in für die Periode 2026-2033</v>
      </c>
      <c r="B2" s="67"/>
      <c r="C2" s="67"/>
      <c r="D2" s="67"/>
      <c r="E2" s="70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</row>
    <row r="3" spans="1:250" ht="14.25">
      <c r="A3" s="68"/>
      <c r="B3" s="67"/>
      <c r="C3" s="67"/>
      <c r="D3" s="67"/>
      <c r="E3" s="70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</row>
    <row r="4" spans="1:250" ht="15">
      <c r="A4" s="71" t="s">
        <v>23</v>
      </c>
      <c r="B4" s="71"/>
      <c r="C4" s="71"/>
      <c r="D4" s="67"/>
      <c r="E4" s="72" t="s">
        <v>26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ht="15">
      <c r="A5" s="73"/>
      <c r="B5" s="72"/>
      <c r="C5" s="72"/>
      <c r="D5" s="67"/>
      <c r="E5" s="74" t="str">
        <f>Zusammenfassung!B9</f>
        <v>b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>
      <c r="A6" s="75"/>
      <c r="B6" s="75"/>
      <c r="C6" s="75"/>
      <c r="D6" s="75"/>
      <c r="E6" s="76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</row>
    <row r="7" spans="1:250" ht="18.95" customHeight="1">
      <c r="A7" s="77" t="str">
        <f>'Anbieter A'!A7</f>
        <v>Angebotene Dienstleistungen</v>
      </c>
      <c r="B7" s="78"/>
      <c r="C7" s="78"/>
      <c r="D7" s="78" t="s">
        <v>21</v>
      </c>
      <c r="E7" s="123">
        <f>ROUND((D9+D10+D11+D12)*C9+D17*C17+(D22+D23+D24)*C22+(D29+D30+D31)*C29,1)</f>
        <v>0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</row>
    <row r="8" spans="1:250" ht="18.95" customHeight="1">
      <c r="A8" s="79" t="str">
        <f>'Anbieter A'!A8</f>
        <v>Persönliche Präsentation des Angebots und / oder nur Dienstleistungskonzept</v>
      </c>
      <c r="B8" s="75"/>
      <c r="C8" s="80" t="s">
        <v>51</v>
      </c>
      <c r="D8" s="80" t="s">
        <v>35</v>
      </c>
      <c r="E8" s="76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</row>
    <row r="9" spans="1:250" ht="25.5">
      <c r="B9" s="2" t="str">
        <f>'Anbieter A'!B9</f>
        <v>- Dienstleistungskonzept: Ist das Angebot strukturiert und verständlich aufgebaut? -&gt; (Wert zwischen 0.0 und 1.5 (0.0 und 3.0 wenn keine persönliche Präsentation))</v>
      </c>
      <c r="C9" s="207">
        <f>Zusammenfassung!D24</f>
        <v>0.625</v>
      </c>
      <c r="D9" s="81"/>
      <c r="E9" s="76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</row>
    <row r="10" spans="1:250" ht="25.5">
      <c r="B10" s="2" t="str">
        <f>'Anbieter A'!B10</f>
        <v>- Dienstleistungskonzept: Wird eine plausible Auftragsabwicklung vorgestellt? -&gt; (Wert zwischen 0.0 und 1.0 (0.0 und 2.0 wenn keine persönliche Präsentation))</v>
      </c>
      <c r="C10" s="213"/>
      <c r="D10" s="81"/>
      <c r="E10" s="76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</row>
    <row r="11" spans="1:250" ht="25.5">
      <c r="B11" s="2" t="str">
        <f>'Anbieter A'!B11</f>
        <v>- Persönliche Präsentation: Wurden alle Fragen zur Zufriedenheit beantwortet? -&gt; (Wert zwischen 0.0 und 1.5, nur bei einer persönlichen Präsentation)</v>
      </c>
      <c r="C11" s="213"/>
      <c r="D11" s="81"/>
      <c r="E11" s="76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</row>
    <row r="12" spans="1:250" ht="25.5">
      <c r="B12" s="1" t="str">
        <f>'Anbieter A'!B12</f>
        <v>- Persönliche Präsentation: Überzeugte das Auftreten? -&gt; (Wert zwischen 0.0 und 1.0, nur bei einer persönlichen Präsentation)</v>
      </c>
      <c r="C12" s="198"/>
      <c r="D12" s="81"/>
      <c r="E12" s="76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</row>
    <row r="13" spans="1:250" ht="4.5" customHeight="1">
      <c r="B13" s="1"/>
      <c r="C13" s="1"/>
      <c r="D13" s="82"/>
      <c r="E13" s="76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</row>
    <row r="14" spans="1:250" ht="30.75" customHeight="1">
      <c r="B14" s="94" t="s">
        <v>32</v>
      </c>
      <c r="C14" s="5"/>
      <c r="D14" s="83"/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</row>
    <row r="15" spans="1:250" s="89" customFormat="1" ht="4.5" customHeight="1">
      <c r="A15" s="84"/>
      <c r="B15" s="85"/>
      <c r="C15" s="86"/>
      <c r="D15" s="87"/>
      <c r="E15" s="88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</row>
    <row r="16" spans="1:250" ht="18.95" customHeight="1">
      <c r="A16" s="3" t="str">
        <f>'Anbieter A'!A16</f>
        <v>Referenzen</v>
      </c>
      <c r="B16" s="75"/>
      <c r="C16" s="124" t="s">
        <v>51</v>
      </c>
      <c r="D16" s="80" t="s">
        <v>35</v>
      </c>
      <c r="E16" s="76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</row>
    <row r="17" spans="1:250">
      <c r="B17" s="2" t="str">
        <f>'Anbieter A'!B17</f>
        <v>- Zusammenarbeit -&gt; (Wert zwischen 0.0 und 5.0, gemäss Tabelle Kap. 3.4)</v>
      </c>
      <c r="C17" s="144">
        <f>Zusammenfassung!D25</f>
        <v>0.125</v>
      </c>
      <c r="D17" s="81"/>
      <c r="E17" s="76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</row>
    <row r="18" spans="1:250" ht="4.5" customHeight="1">
      <c r="B18" s="2"/>
      <c r="C18" s="2"/>
      <c r="D18" s="82"/>
      <c r="E18" s="76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</row>
    <row r="19" spans="1:250" ht="25.5">
      <c r="B19" s="94" t="s">
        <v>32</v>
      </c>
      <c r="C19" s="4"/>
      <c r="D19" s="83"/>
      <c r="E19" s="76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</row>
    <row r="20" spans="1:250" s="89" customFormat="1" ht="4.5" customHeight="1">
      <c r="A20" s="84"/>
      <c r="B20" s="2"/>
      <c r="C20" s="2"/>
      <c r="D20" s="87"/>
      <c r="E20" s="88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</row>
    <row r="21" spans="1:250" ht="18.95" customHeight="1">
      <c r="A21" s="3" t="str">
        <f>'Anbieter A'!A21</f>
        <v>Kundendienst</v>
      </c>
      <c r="B21" s="91"/>
      <c r="C21" s="124" t="s">
        <v>51</v>
      </c>
      <c r="D21" s="80" t="s">
        <v>35</v>
      </c>
      <c r="E21" s="76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</row>
    <row r="22" spans="1:250" ht="51">
      <c r="A22" s="75"/>
      <c r="B22" s="92" t="str">
        <f>'Anbieter A'!B22</f>
        <v>- Fahrdistanz Gemeinde (Gemeindeverwaltung) -&gt; Bürostandort
   0 - 20 km                  (2 Punkte)
   21 - 40 km                (1 Punkt)
   Mehr als 40 km         (0 Punkte)</v>
      </c>
      <c r="C22" s="226">
        <f>Zusammenfassung!D26</f>
        <v>0.125</v>
      </c>
      <c r="D22" s="146"/>
      <c r="E22" s="76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</row>
    <row r="23" spans="1:250" ht="51">
      <c r="A23" s="75"/>
      <c r="B23" s="92" t="str">
        <f>'Anbieter A'!B23</f>
        <v>- Fest zugeteilte Ansprechperson für die Gemeinde bezüglich AV
   Nein                                                (0 Punkte)
   Ja, seit 4 Jahren oder weniger          (1 Punkt)
   Ja, seit 5 Jahren oder mehr              (2 Punkte)</v>
      </c>
      <c r="C23" s="213"/>
      <c r="D23" s="146"/>
      <c r="E23" s="76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</row>
    <row r="24" spans="1:250" ht="38.25">
      <c r="A24" s="75"/>
      <c r="B24" s="92" t="str">
        <f>'Anbieter A'!B24</f>
        <v>- Beratung Kunden: Online-Angebote (Bsp. Gesprächstermin buchen, Auftrag erfassen, etc.)
   Ja       (1 Punkt)
   Nein    (0 Punkte)</v>
      </c>
      <c r="C24" s="198"/>
      <c r="D24" s="146"/>
      <c r="E24" s="76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</row>
    <row r="25" spans="1:250" ht="4.5" customHeight="1">
      <c r="A25" s="75"/>
      <c r="B25" s="92"/>
      <c r="C25" s="92"/>
      <c r="D25" s="76"/>
      <c r="E25" s="76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</row>
    <row r="26" spans="1:250" ht="25.5">
      <c r="A26" s="75"/>
      <c r="B26" s="94" t="s">
        <v>33</v>
      </c>
      <c r="C26" s="94"/>
      <c r="D26" s="95"/>
      <c r="E26" s="76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</row>
    <row r="27" spans="1:250" ht="4.5" customHeight="1">
      <c r="A27" s="96"/>
      <c r="B27" s="97"/>
      <c r="C27" s="145"/>
      <c r="D27" s="99"/>
      <c r="E27" s="76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</row>
    <row r="28" spans="1:250" ht="18.95" customHeight="1">
      <c r="A28" s="100" t="str">
        <f>'Anbieter A'!A28</f>
        <v>Weitere Geomatik- und Vermessungsdienstleistungen im Rahmen der amtlichen Vermessung</v>
      </c>
      <c r="B28" s="101"/>
      <c r="C28" s="80" t="s">
        <v>51</v>
      </c>
      <c r="D28" s="80" t="s">
        <v>35</v>
      </c>
      <c r="E28" s="76"/>
      <c r="F28" s="76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</row>
    <row r="29" spans="1:250" ht="51">
      <c r="A29" s="100"/>
      <c r="B29" s="92" t="str">
        <f>'Anbieter A'!B29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9" s="226">
        <f>Zusammenfassung!D27</f>
        <v>0.125</v>
      </c>
      <c r="D29" s="146"/>
      <c r="E29" s="76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</row>
    <row r="30" spans="1:250" ht="51">
      <c r="A30" s="100"/>
      <c r="B30" s="92" t="str">
        <f>'Anbieter A'!B30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30" s="213"/>
      <c r="D30" s="146"/>
      <c r="E30" s="76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</row>
    <row r="31" spans="1:250" ht="63.75">
      <c r="A31" s="100"/>
      <c r="B31" s="92" t="str">
        <f>'Anbieter A'!B31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31" s="198"/>
      <c r="D31" s="146"/>
      <c r="E31" s="76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</row>
    <row r="32" spans="1:250" ht="4.5" customHeight="1">
      <c r="A32" s="100"/>
      <c r="B32" s="92"/>
      <c r="C32" s="92"/>
      <c r="D32" s="76"/>
      <c r="E32" s="76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</row>
    <row r="33" spans="1:250" ht="25.5">
      <c r="A33" s="100"/>
      <c r="B33" s="94" t="s">
        <v>33</v>
      </c>
      <c r="C33" s="94"/>
      <c r="D33" s="95"/>
      <c r="E33" s="76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</row>
    <row r="34" spans="1:250" ht="4.5" customHeight="1">
      <c r="A34" s="100"/>
      <c r="B34" s="148"/>
      <c r="C34" s="149"/>
      <c r="D34" s="76"/>
      <c r="E34" s="76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</row>
    <row r="35" spans="1:250" ht="18.95" customHeight="1">
      <c r="A35" s="77" t="str">
        <f>'Anbieter A'!A35</f>
        <v>Qualitätssicherung</v>
      </c>
      <c r="B35" s="106"/>
      <c r="C35" s="106"/>
      <c r="D35" s="78" t="s">
        <v>21</v>
      </c>
      <c r="E35" s="123">
        <f>ROUND(D37*C37+D44*C44+D51*C51+(D57+D58)*C57,1)</f>
        <v>0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</row>
    <row r="36" spans="1:250" ht="18.95" customHeight="1">
      <c r="A36" s="79" t="str">
        <f>'Anbieter A'!A36</f>
        <v>Qualitätssicherung in der amtlichen Vermessung</v>
      </c>
      <c r="B36" s="75"/>
      <c r="C36" s="80" t="s">
        <v>51</v>
      </c>
      <c r="D36" s="80" t="s">
        <v>35</v>
      </c>
      <c r="E36" s="76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</row>
    <row r="37" spans="1:250">
      <c r="A37" s="101"/>
      <c r="B37" s="125" t="str">
        <f>'Anbieter A'!B37</f>
        <v>- ISO-zertifiziertes Qualitätsmanagementsystem -&gt; (5 Punkte)</v>
      </c>
      <c r="C37" s="227">
        <f>Zusammenfassung!D30</f>
        <v>0.25</v>
      </c>
      <c r="D37" s="219"/>
      <c r="E37" s="76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</row>
    <row r="38" spans="1:250">
      <c r="A38" s="101"/>
      <c r="B38" s="125" t="str">
        <f>'Anbieter A'!B38</f>
        <v>- Eigenes Qualitätsmanagementsystem -&gt; (3 Punkte)</v>
      </c>
      <c r="C38" s="221"/>
      <c r="D38" s="195"/>
      <c r="E38" s="76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</row>
    <row r="39" spans="1:250">
      <c r="A39" s="101"/>
      <c r="B39" s="125" t="str">
        <f>'Anbieter A'!B39</f>
        <v>- Kein Qualitätsmanagementsystem -&gt; (0 Punkte)</v>
      </c>
      <c r="C39" s="222"/>
      <c r="D39" s="196"/>
      <c r="E39" s="76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</row>
    <row r="40" spans="1:250" ht="4.5" customHeight="1">
      <c r="A40" s="101"/>
      <c r="B40" s="115"/>
      <c r="C40" s="115"/>
      <c r="D40" s="82"/>
      <c r="E40" s="76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</row>
    <row r="41" spans="1:250" ht="25.5">
      <c r="A41" s="75"/>
      <c r="B41" s="94" t="s">
        <v>33</v>
      </c>
      <c r="C41" s="117"/>
      <c r="D41" s="95"/>
      <c r="E41" s="76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</row>
    <row r="42" spans="1:250" ht="4.5" customHeight="1">
      <c r="A42" s="75"/>
      <c r="B42" s="148"/>
      <c r="C42" s="154"/>
      <c r="D42" s="155"/>
      <c r="E42" s="76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</row>
    <row r="43" spans="1:250" ht="18.75" customHeight="1">
      <c r="A43" s="151" t="str">
        <f>'Anbieter A'!A43</f>
        <v>Informationssicherheit</v>
      </c>
      <c r="B43" s="153"/>
      <c r="C43" s="80" t="s">
        <v>51</v>
      </c>
      <c r="D43" s="80" t="s">
        <v>35</v>
      </c>
      <c r="E43" s="76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</row>
    <row r="44" spans="1:250">
      <c r="A44" s="75"/>
      <c r="B44" s="114" t="str">
        <f>'Anbieter A'!B44</f>
        <v>- Nachweis gemäss Art. 19 Abs. 1 (VAV-VBS) -&gt; (5 Punkte)</v>
      </c>
      <c r="C44" s="220">
        <f>Zusammenfassung!D31</f>
        <v>0.25</v>
      </c>
      <c r="D44" s="219"/>
      <c r="E44" s="76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</row>
    <row r="45" spans="1:250">
      <c r="A45" s="75"/>
      <c r="B45" s="114" t="str">
        <f>'Anbieter A'!B45</f>
        <v>- Zertifikat ausserhalb Norm -&gt; (3 Punkte)</v>
      </c>
      <c r="C45" s="221"/>
      <c r="D45" s="195"/>
      <c r="E45" s="76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</row>
    <row r="46" spans="1:250">
      <c r="A46" s="75"/>
      <c r="B46" s="114" t="str">
        <f>'Anbieter A'!B46</f>
        <v>- Keine Angaben/Nachweise -&gt; (0 Punkte)</v>
      </c>
      <c r="C46" s="222"/>
      <c r="D46" s="196"/>
      <c r="E46" s="76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</row>
    <row r="47" spans="1:250" ht="4.5" customHeight="1">
      <c r="A47" s="75"/>
      <c r="B47" s="115"/>
      <c r="C47" s="150"/>
      <c r="D47" s="76"/>
      <c r="E47" s="76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</row>
    <row r="48" spans="1:250" ht="25.5">
      <c r="A48" s="75"/>
      <c r="B48" s="94" t="s">
        <v>33</v>
      </c>
      <c r="C48" s="150"/>
      <c r="D48" s="76"/>
      <c r="E48" s="76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</row>
    <row r="49" spans="1:250" ht="4.5" customHeight="1">
      <c r="A49" s="118"/>
      <c r="B49" s="97"/>
      <c r="C49" s="98"/>
      <c r="D49" s="99"/>
      <c r="E49" s="76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</row>
    <row r="50" spans="1:250" ht="25.5" customHeight="1">
      <c r="A50" s="204" t="str">
        <f>'Anbieter A'!A50</f>
        <v xml:space="preserve">Art der Sicherstellung der Stellvertretung des Nachführungsgeometers, z. B. bei Ferien (gemäss Art. 5, KVAV)
</v>
      </c>
      <c r="B50" s="204"/>
      <c r="C50" s="124" t="s">
        <v>51</v>
      </c>
      <c r="D50" s="80" t="s">
        <v>35</v>
      </c>
    </row>
    <row r="51" spans="1:250">
      <c r="A51" s="119"/>
      <c r="B51" s="92" t="str">
        <f>'Anbieter A'!B51</f>
        <v>- Stellvertreter in der Firma -&gt; (5 Punkte)</v>
      </c>
      <c r="C51" s="197">
        <f>Zusammenfassung!D32</f>
        <v>0.25</v>
      </c>
      <c r="D51" s="199"/>
    </row>
    <row r="52" spans="1:250">
      <c r="A52" s="119"/>
      <c r="B52" s="92" t="str">
        <f>'Anbieter A'!B52</f>
        <v>- Stellvertreter in einer anderen Firma -&gt; (3 Punkte)</v>
      </c>
      <c r="C52" s="198"/>
      <c r="D52" s="200"/>
    </row>
    <row r="53" spans="1:250" ht="4.5" customHeight="1">
      <c r="A53" s="119"/>
      <c r="B53" s="92"/>
      <c r="C53" s="92"/>
    </row>
    <row r="54" spans="1:250" ht="25.5">
      <c r="A54" s="119"/>
      <c r="B54" s="94" t="s">
        <v>33</v>
      </c>
      <c r="C54" s="94"/>
      <c r="D54" s="120"/>
    </row>
    <row r="55" spans="1:250" ht="4.5" customHeight="1">
      <c r="A55" s="119"/>
      <c r="B55" s="148"/>
      <c r="C55" s="149"/>
    </row>
    <row r="56" spans="1:250">
      <c r="A56" s="204" t="str">
        <f>'Anbieter A'!A56</f>
        <v xml:space="preserve">Weiterbildung AV Mitarbeiter
</v>
      </c>
      <c r="B56" s="204"/>
      <c r="C56" s="156" t="s">
        <v>51</v>
      </c>
      <c r="D56" s="80" t="s">
        <v>35</v>
      </c>
    </row>
    <row r="57" spans="1:250" ht="25.5">
      <c r="A57" s="119"/>
      <c r="B57" s="92" t="str">
        <f>'Anbieter A'!B57</f>
        <v>- Konzept mit klaren Vorgaben im Bereich Technik (Geräte, Software) und Geomatik
   Weiterbildungskonzept liegt vor -&gt; (3 Punkte)</v>
      </c>
      <c r="C57" s="197">
        <f>Zusammenfassung!D33</f>
        <v>0.25</v>
      </c>
      <c r="D57" s="157"/>
    </row>
    <row r="58" spans="1:250" ht="25.5">
      <c r="A58" s="119"/>
      <c r="B58" s="92" t="str">
        <f>'Anbieter A'!B58</f>
        <v>- Konzept mit klaren Vorgaben im Bereich Technik (Geräte, Software) und Geomatik
   Weiterbildungsnachweis (Anzahl Stunden + Inhalt) aller Mitarbeiter -&gt; (2 Punkte)</v>
      </c>
      <c r="C58" s="198"/>
      <c r="D58" s="147"/>
    </row>
    <row r="59" spans="1:250" ht="4.5" customHeight="1">
      <c r="A59" s="119"/>
      <c r="B59" s="92"/>
      <c r="C59" s="92"/>
    </row>
    <row r="60" spans="1:250" ht="25.5">
      <c r="A60" s="119"/>
      <c r="B60" s="94" t="s">
        <v>33</v>
      </c>
      <c r="C60" s="94"/>
      <c r="D60" s="120"/>
    </row>
    <row r="61" spans="1:250" ht="6" customHeight="1">
      <c r="A61" s="102"/>
      <c r="B61" s="103"/>
      <c r="C61" s="92"/>
      <c r="D61" s="76"/>
      <c r="E61" s="76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</row>
    <row r="62" spans="1:250" ht="18.95" customHeight="1">
      <c r="A62" s="77" t="str">
        <f>'Anbieter A'!A62</f>
        <v>Erfahrung in der Nachführung der amtlichen Vermessung</v>
      </c>
      <c r="B62" s="106"/>
      <c r="C62" s="106"/>
      <c r="D62" s="78" t="s">
        <v>21</v>
      </c>
      <c r="E62" s="123">
        <f>ROUND((D64+D66)*C64+D73*C73,1)</f>
        <v>0</v>
      </c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</row>
    <row r="63" spans="1:250" ht="18.95" customHeight="1">
      <c r="A63" s="79" t="str">
        <f>'Anbieter A'!A63</f>
        <v>Erfahrung des Büros in ähnlichen Gemeinden</v>
      </c>
      <c r="B63" s="75"/>
      <c r="C63" s="80" t="s">
        <v>51</v>
      </c>
      <c r="D63" s="80" t="s">
        <v>35</v>
      </c>
      <c r="E63" s="76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  <c r="IE63" s="75"/>
      <c r="IF63" s="75"/>
      <c r="IG63" s="75"/>
      <c r="IH63" s="75"/>
      <c r="II63" s="75"/>
      <c r="IJ63" s="75"/>
      <c r="IK63" s="75"/>
      <c r="IL63" s="75"/>
      <c r="IM63" s="75"/>
      <c r="IN63" s="75"/>
      <c r="IO63" s="75"/>
      <c r="IP63" s="75"/>
    </row>
    <row r="64" spans="1:250">
      <c r="A64" s="101"/>
      <c r="B64" s="107" t="str">
        <f>'Anbieter A'!B64</f>
        <v>- Nachführungsgeometer (0 - 5 Jahre) -&gt; (1.5 Punkte)</v>
      </c>
      <c r="C64" s="223">
        <f>Zusammenfassung!D36</f>
        <v>0.66666666666666663</v>
      </c>
      <c r="D64" s="205"/>
      <c r="E64" s="76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  <c r="IE64" s="75"/>
      <c r="IF64" s="75"/>
      <c r="IG64" s="75"/>
      <c r="IH64" s="75"/>
      <c r="II64" s="75"/>
      <c r="IJ64" s="75"/>
      <c r="IK64" s="75"/>
      <c r="IL64" s="75"/>
      <c r="IM64" s="75"/>
      <c r="IN64" s="75"/>
      <c r="IO64" s="75"/>
      <c r="IP64" s="75"/>
    </row>
    <row r="65" spans="1:250">
      <c r="A65" s="101"/>
      <c r="B65" s="107" t="str">
        <f>'Anbieter A'!B65</f>
        <v>- Nachführungsgeometer (6 und mehr Jahre) -&gt; (3 Punkte)</v>
      </c>
      <c r="C65" s="224"/>
      <c r="D65" s="206"/>
      <c r="E65" s="76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  <c r="IE65" s="75"/>
      <c r="IF65" s="75"/>
      <c r="IG65" s="75"/>
      <c r="IH65" s="75"/>
      <c r="II65" s="75"/>
      <c r="IJ65" s="75"/>
      <c r="IK65" s="75"/>
      <c r="IL65" s="75"/>
      <c r="IM65" s="75"/>
      <c r="IN65" s="75"/>
      <c r="IO65" s="75"/>
      <c r="IP65" s="75"/>
    </row>
    <row r="66" spans="1:250">
      <c r="A66" s="101"/>
      <c r="B66" s="107" t="str">
        <f>'Anbieter A'!B66</f>
        <v>- Sachbearbeiter (Ansprechperson) (0 - 5 Jahre) -&gt; (1 Punkt)</v>
      </c>
      <c r="C66" s="224"/>
      <c r="D66" s="205"/>
      <c r="E66" s="76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</row>
    <row r="67" spans="1:250">
      <c r="A67" s="101"/>
      <c r="B67" s="107" t="str">
        <f>'Anbieter A'!B67</f>
        <v>- Sachbearbeiter (Ansprechperson) (6 und mehr Jahre) -&gt; (2 Punkte)</v>
      </c>
      <c r="C67" s="225"/>
      <c r="D67" s="206"/>
      <c r="E67" s="76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</row>
    <row r="68" spans="1:250" ht="4.5" customHeight="1">
      <c r="A68" s="101"/>
      <c r="B68" s="107"/>
      <c r="C68" s="107"/>
      <c r="D68" s="82"/>
      <c r="E68" s="76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</row>
    <row r="69" spans="1:250" ht="25.5">
      <c r="A69" s="75"/>
      <c r="B69" s="94" t="s">
        <v>33</v>
      </c>
      <c r="C69" s="109"/>
      <c r="D69" s="95"/>
      <c r="E69" s="76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</row>
    <row r="70" spans="1:250" ht="4.5" customHeight="1">
      <c r="A70" s="96"/>
      <c r="B70" s="110"/>
      <c r="C70" s="111"/>
      <c r="D70" s="99"/>
      <c r="E70" s="76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</row>
    <row r="71" spans="1:250" ht="18.95" customHeight="1">
      <c r="A71" s="112" t="str">
        <f>'Anbieter A'!A71</f>
        <v>Führungserfahrung des Nachführungsgeometers</v>
      </c>
      <c r="B71" s="113"/>
      <c r="C71" s="80" t="s">
        <v>51</v>
      </c>
      <c r="D71" s="80" t="s">
        <v>35</v>
      </c>
      <c r="E71" s="76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</row>
    <row r="72" spans="1:250">
      <c r="A72" s="75"/>
      <c r="B72" s="2" t="str">
        <f>'Anbieter A'!B72</f>
        <v>Anzahl Jahre in einer leitenden Funktion (Projektleitung, Abteilungsleitung oder Geschäftsleitung)</v>
      </c>
      <c r="C72" s="2"/>
      <c r="D72" s="82"/>
      <c r="E72" s="76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</row>
    <row r="73" spans="1:250">
      <c r="A73" s="101"/>
      <c r="B73" s="92" t="str">
        <f>'Anbieter A'!B73</f>
        <v>- Mehr als 10 Jahre -&gt; (5 Punkte)</v>
      </c>
      <c r="C73" s="216">
        <f>Zusammenfassung!D37</f>
        <v>0.33333333333333331</v>
      </c>
      <c r="D73" s="219"/>
      <c r="E73" s="76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</row>
    <row r="74" spans="1:250">
      <c r="A74" s="101"/>
      <c r="B74" s="92" t="str">
        <f>'Anbieter A'!B74</f>
        <v>- 6 - 10 Jahre -&gt; (4 Punkte)</v>
      </c>
      <c r="C74" s="217"/>
      <c r="D74" s="195"/>
      <c r="E74" s="76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</row>
    <row r="75" spans="1:250">
      <c r="A75" s="101"/>
      <c r="B75" s="92" t="str">
        <f>'Anbieter A'!B75</f>
        <v>- 3 - 5 Jahre -&gt; (3 Punkte)</v>
      </c>
      <c r="C75" s="217"/>
      <c r="D75" s="195"/>
      <c r="E75" s="76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</row>
    <row r="76" spans="1:250">
      <c r="A76" s="101"/>
      <c r="B76" s="92" t="str">
        <f>'Anbieter A'!B76</f>
        <v>- 1 - 2 Jahre -&gt; (2 Punkt)</v>
      </c>
      <c r="C76" s="217"/>
      <c r="D76" s="195"/>
      <c r="E76" s="76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</row>
    <row r="77" spans="1:250">
      <c r="A77" s="101"/>
      <c r="B77" s="92" t="str">
        <f>'Anbieter A'!B77</f>
        <v>- &lt; 1 Jahr -&gt; (1 Punkte)</v>
      </c>
      <c r="C77" s="228"/>
      <c r="D77" s="196"/>
      <c r="E77" s="76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</row>
    <row r="78" spans="1:250" ht="4.5" customHeight="1">
      <c r="A78" s="101"/>
      <c r="B78" s="92"/>
      <c r="C78" s="92"/>
      <c r="D78" s="82"/>
      <c r="E78" s="76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</row>
    <row r="79" spans="1:250" ht="25.5">
      <c r="A79" s="101"/>
      <c r="B79" s="94" t="s">
        <v>33</v>
      </c>
      <c r="C79" s="105"/>
      <c r="D79" s="105"/>
      <c r="E79" s="76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</row>
    <row r="80" spans="1:250" ht="6" customHeight="1">
      <c r="A80" s="75"/>
      <c r="B80" s="101"/>
      <c r="C80" s="101"/>
      <c r="D80" s="75"/>
      <c r="E80" s="76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</row>
    <row r="81" spans="1:250" ht="18.95" customHeight="1">
      <c r="A81" s="77" t="str">
        <f>'Anbieter A'!A81</f>
        <v>Nachhaltigkeit</v>
      </c>
      <c r="B81" s="106"/>
      <c r="C81" s="106"/>
      <c r="D81" s="78" t="s">
        <v>21</v>
      </c>
      <c r="E81" s="123" t="e">
        <f>ROUND(D85*C83+(D90+D91)*C90,1)</f>
        <v>#DIV/0!</v>
      </c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</row>
    <row r="82" spans="1:250" ht="18.95" customHeight="1">
      <c r="A82" s="79" t="str">
        <f>'Anbieter A'!A82</f>
        <v xml:space="preserve">Soziale Nachhaltigkeit, Ausbildung Lernende
</v>
      </c>
      <c r="B82" s="75"/>
      <c r="C82" s="80" t="s">
        <v>51</v>
      </c>
      <c r="D82" s="80"/>
      <c r="E82" s="76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</row>
    <row r="83" spans="1:250">
      <c r="A83" s="101"/>
      <c r="B83" s="114" t="str">
        <f>'Anbieter A'!B83</f>
        <v>- Anzahl Vollzeitstellen (inkl. Lernende) im Bereich amtliche Vermessung</v>
      </c>
      <c r="C83" s="211">
        <f>Zusammenfassung!D41</f>
        <v>0.5</v>
      </c>
      <c r="D83" s="146"/>
      <c r="E83" s="76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</row>
    <row r="84" spans="1:250">
      <c r="A84" s="101"/>
      <c r="B84" s="125" t="str">
        <f>'Anbieter A'!B84</f>
        <v>- Davon Ausbildungsplätze für Lernende «GeomatikerIn EFZ (Schwerpunkt Vermessung)»</v>
      </c>
      <c r="C84" s="212"/>
      <c r="D84" s="146"/>
      <c r="E84" s="76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</row>
    <row r="85" spans="1:250">
      <c r="A85" s="101"/>
      <c r="B85" s="125"/>
      <c r="C85" s="162" t="s">
        <v>102</v>
      </c>
      <c r="D85" s="160" t="e">
        <f>ROUND(IF((D84/D83)&lt;=0.4,12.5*(D84/D83),IF((D84/D83)&gt;0.4,5)),1)</f>
        <v>#DIV/0!</v>
      </c>
      <c r="E85" s="76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</row>
    <row r="86" spans="1:250" ht="4.5" customHeight="1">
      <c r="A86" s="101"/>
      <c r="B86" s="115"/>
      <c r="C86" s="115"/>
      <c r="D86" s="82"/>
      <c r="E86" s="76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</row>
    <row r="87" spans="1:250" ht="25.5">
      <c r="A87" s="75"/>
      <c r="B87" s="94" t="s">
        <v>33</v>
      </c>
      <c r="C87" s="117"/>
      <c r="D87" s="95"/>
      <c r="E87" s="76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</row>
    <row r="88" spans="1:250" ht="4.5" customHeight="1">
      <c r="A88" s="118"/>
      <c r="B88" s="97"/>
      <c r="C88" s="98"/>
      <c r="D88" s="99"/>
      <c r="E88" s="76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</row>
    <row r="89" spans="1:250" ht="25.5" customHeight="1">
      <c r="A89" s="79" t="str">
        <f>'Anbieter A'!A89</f>
        <v>Ökologie</v>
      </c>
      <c r="B89" s="79"/>
      <c r="C89" s="124" t="s">
        <v>51</v>
      </c>
      <c r="D89" s="80" t="s">
        <v>35</v>
      </c>
    </row>
    <row r="90" spans="1:250" ht="38.25">
      <c r="A90" s="119"/>
      <c r="B90" s="92" t="str">
        <f>'Anbieter A'!B90</f>
        <v>- Liegt ein Nachhaltigkeitsbericht vor?
   Ja         (3 Punkte)
   Nein      (0 Punkte)</v>
      </c>
      <c r="C90" s="207">
        <f>Zusammenfassung!D42</f>
        <v>0.5</v>
      </c>
      <c r="D90" s="161"/>
    </row>
    <row r="91" spans="1:250" ht="51">
      <c r="A91" s="119"/>
      <c r="B91" s="92" t="str">
        <f>'Anbieter A'!B91</f>
        <v>- Welches Stromprodukt wird verwendet?
   Ökostrom/Sonne                   (2 Punkte)
   Erneuerbar/Wasser              (1.5 Punkte)
   Kernenergie/Erneuerbar       (1.0 Punkte)</v>
      </c>
      <c r="C91" s="198"/>
      <c r="D91" s="161"/>
    </row>
    <row r="92" spans="1:250" ht="4.5" customHeight="1">
      <c r="A92" s="119"/>
      <c r="B92" s="92"/>
      <c r="C92" s="92"/>
    </row>
    <row r="93" spans="1:250" ht="25.5">
      <c r="A93" s="119"/>
      <c r="B93" s="94" t="s">
        <v>33</v>
      </c>
      <c r="C93" s="94"/>
      <c r="D93" s="120"/>
    </row>
    <row r="94" spans="1:250" ht="4.5" customHeight="1">
      <c r="A94" s="121"/>
      <c r="B94" s="97"/>
      <c r="C94" s="122"/>
      <c r="D94" s="121"/>
    </row>
  </sheetData>
  <mergeCells count="19">
    <mergeCell ref="D64:D65"/>
    <mergeCell ref="D66:D67"/>
    <mergeCell ref="C83:C84"/>
    <mergeCell ref="D73:D77"/>
    <mergeCell ref="C73:C77"/>
    <mergeCell ref="C90:C91"/>
    <mergeCell ref="C64:C67"/>
    <mergeCell ref="C9:C12"/>
    <mergeCell ref="C22:C24"/>
    <mergeCell ref="C29:C31"/>
    <mergeCell ref="C37:C39"/>
    <mergeCell ref="A56:B56"/>
    <mergeCell ref="C57:C58"/>
    <mergeCell ref="D37:D39"/>
    <mergeCell ref="A50:B50"/>
    <mergeCell ref="C51:C52"/>
    <mergeCell ref="D51:D52"/>
    <mergeCell ref="C44:C46"/>
    <mergeCell ref="D44:D46"/>
  </mergeCells>
  <phoneticPr fontId="0" type="noConversion"/>
  <conditionalFormatting sqref="D9">
    <cfRule type="expression" dxfId="111" priority="8">
      <formula>SUM(D9:D12)&gt;5</formula>
    </cfRule>
    <cfRule type="cellIs" dxfId="110" priority="9" operator="greaterThan">
      <formula>3</formula>
    </cfRule>
  </conditionalFormatting>
  <conditionalFormatting sqref="D10">
    <cfRule type="expression" dxfId="109" priority="6">
      <formula>SUM(D9:D12)&gt;5</formula>
    </cfRule>
    <cfRule type="cellIs" dxfId="108" priority="7" operator="greaterThan">
      <formula>2</formula>
    </cfRule>
  </conditionalFormatting>
  <conditionalFormatting sqref="D11">
    <cfRule type="expression" dxfId="107" priority="4">
      <formula>SUM(D9:D12)&gt;5</formula>
    </cfRule>
    <cfRule type="cellIs" dxfId="106" priority="5" operator="greaterThan">
      <formula>1.5</formula>
    </cfRule>
  </conditionalFormatting>
  <conditionalFormatting sqref="D12">
    <cfRule type="expression" dxfId="105" priority="2">
      <formula>SUM(D9:D12)&gt;5</formula>
    </cfRule>
    <cfRule type="cellIs" dxfId="104" priority="3" operator="greaterThan">
      <formula>1</formula>
    </cfRule>
  </conditionalFormatting>
  <conditionalFormatting sqref="D17">
    <cfRule type="cellIs" dxfId="103" priority="45" operator="greaterThan">
      <formula>5</formula>
    </cfRule>
  </conditionalFormatting>
  <conditionalFormatting sqref="D22:D23">
    <cfRule type="cellIs" dxfId="102" priority="23" operator="greaterThan">
      <formula>2</formula>
    </cfRule>
  </conditionalFormatting>
  <conditionalFormatting sqref="D24">
    <cfRule type="cellIs" dxfId="101" priority="22" operator="greaterThan">
      <formula>1</formula>
    </cfRule>
  </conditionalFormatting>
  <conditionalFormatting sqref="D29">
    <cfRule type="cellIs" dxfId="100" priority="21" operator="greaterThan">
      <formula>1</formula>
    </cfRule>
  </conditionalFormatting>
  <conditionalFormatting sqref="D30:D31">
    <cfRule type="cellIs" dxfId="99" priority="19" operator="greaterThan">
      <formula>2</formula>
    </cfRule>
  </conditionalFormatting>
  <conditionalFormatting sqref="D37:D39">
    <cfRule type="cellIs" dxfId="98" priority="18" operator="greaterThan">
      <formula>5</formula>
    </cfRule>
  </conditionalFormatting>
  <conditionalFormatting sqref="D44:D46">
    <cfRule type="cellIs" dxfId="97" priority="15" operator="greaterThan">
      <formula>5</formula>
    </cfRule>
  </conditionalFormatting>
  <conditionalFormatting sqref="D51:D52">
    <cfRule type="cellIs" dxfId="96" priority="17" operator="greaterThan">
      <formula>5</formula>
    </cfRule>
  </conditionalFormatting>
  <conditionalFormatting sqref="D57">
    <cfRule type="cellIs" dxfId="95" priority="1" operator="greaterThan">
      <formula>3</formula>
    </cfRule>
  </conditionalFormatting>
  <conditionalFormatting sqref="D58">
    <cfRule type="cellIs" dxfId="94" priority="14" operator="greaterThan">
      <formula>2</formula>
    </cfRule>
  </conditionalFormatting>
  <conditionalFormatting sqref="D64">
    <cfRule type="cellIs" dxfId="93" priority="34" operator="greaterThan">
      <formula>3</formula>
    </cfRule>
  </conditionalFormatting>
  <conditionalFormatting sqref="D66">
    <cfRule type="cellIs" dxfId="92" priority="32" operator="greaterThan">
      <formula>2</formula>
    </cfRule>
  </conditionalFormatting>
  <conditionalFormatting sqref="D73:D77">
    <cfRule type="cellIs" dxfId="91" priority="30" operator="greaterThan">
      <formula>5</formula>
    </cfRule>
  </conditionalFormatting>
  <conditionalFormatting sqref="D85">
    <cfRule type="cellIs" dxfId="90" priority="12" operator="greaterThan">
      <formula>5</formula>
    </cfRule>
  </conditionalFormatting>
  <conditionalFormatting sqref="D90">
    <cfRule type="cellIs" dxfId="89" priority="28" operator="greaterThan">
      <formula>3</formula>
    </cfRule>
  </conditionalFormatting>
  <conditionalFormatting sqref="D91">
    <cfRule type="cellIs" dxfId="88" priority="13" operator="greaterThan">
      <formula>2</formula>
    </cfRule>
  </conditionalFormatting>
  <conditionalFormatting sqref="E7">
    <cfRule type="cellIs" dxfId="87" priority="27" operator="greaterThan">
      <formula>5</formula>
    </cfRule>
  </conditionalFormatting>
  <conditionalFormatting sqref="E35">
    <cfRule type="cellIs" dxfId="86" priority="16" operator="greaterThan">
      <formula>5</formula>
    </cfRule>
  </conditionalFormatting>
  <conditionalFormatting sqref="E62">
    <cfRule type="cellIs" dxfId="85" priority="26" operator="greaterThan">
      <formula>5</formula>
    </cfRule>
  </conditionalFormatting>
  <conditionalFormatting sqref="E81">
    <cfRule type="cellIs" dxfId="84" priority="25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IP95"/>
  <sheetViews>
    <sheetView zoomScale="130" zoomScaleNormal="130" workbookViewId="0">
      <selection activeCell="A3" sqref="A3"/>
    </sheetView>
  </sheetViews>
  <sheetFormatPr baseColWidth="10" defaultColWidth="11.28515625" defaultRowHeight="12.75"/>
  <cols>
    <col min="1" max="1" width="4.5703125" style="69" customWidth="1"/>
    <col min="2" max="2" width="88" style="69" customWidth="1"/>
    <col min="3" max="3" width="11.7109375" style="69" customWidth="1"/>
    <col min="4" max="4" width="11.28515625" style="69" customWidth="1"/>
    <col min="5" max="5" width="13.42578125" style="69" customWidth="1"/>
    <col min="6" max="16384" width="11.28515625" style="69"/>
  </cols>
  <sheetData>
    <row r="1" spans="1:250" ht="14.25">
      <c r="A1" s="67" t="s">
        <v>0</v>
      </c>
      <c r="B1" s="67"/>
      <c r="C1" s="67"/>
      <c r="D1" s="67"/>
      <c r="E1" s="68" t="str">
        <f>Zusammenfassung!B3</f>
        <v>Oeschenbach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</row>
    <row r="2" spans="1:250" ht="14.25">
      <c r="A2" s="67" t="str">
        <f>Zusammenfassung!A2</f>
        <v>Wahl Nachführungsgeometer/in für die Periode 2026-2033</v>
      </c>
      <c r="B2" s="67"/>
      <c r="C2" s="67"/>
      <c r="D2" s="67"/>
      <c r="E2" s="70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</row>
    <row r="3" spans="1:250" ht="14.25">
      <c r="A3" s="68"/>
      <c r="B3" s="67"/>
      <c r="C3" s="67"/>
      <c r="D3" s="67"/>
      <c r="E3" s="70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</row>
    <row r="4" spans="1:250" ht="15">
      <c r="A4" s="71" t="s">
        <v>23</v>
      </c>
      <c r="B4" s="71"/>
      <c r="C4" s="71"/>
      <c r="D4" s="67"/>
      <c r="E4" s="72" t="s">
        <v>26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ht="15">
      <c r="A5" s="73"/>
      <c r="B5" s="72"/>
      <c r="C5" s="72"/>
      <c r="D5" s="67"/>
      <c r="E5" s="74" t="str">
        <f>Zusammenfassung!B10</f>
        <v>c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>
      <c r="A6" s="75"/>
      <c r="B6" s="75"/>
      <c r="C6" s="75"/>
      <c r="D6" s="75"/>
      <c r="E6" s="76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</row>
    <row r="7" spans="1:250" ht="18.95" customHeight="1">
      <c r="A7" s="77" t="str">
        <f>'Anbieter A'!A7</f>
        <v>Angebotene Dienstleistungen</v>
      </c>
      <c r="B7" s="78"/>
      <c r="C7" s="78"/>
      <c r="D7" s="78" t="s">
        <v>21</v>
      </c>
      <c r="E7" s="123">
        <f>ROUND((D9+D10+D11+D12)*C9+D17*C17+(D22+D23+D24)*C22+(D29+D30+D31)*C29,1)</f>
        <v>0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</row>
    <row r="8" spans="1:250" ht="18.95" customHeight="1">
      <c r="A8" s="79" t="str">
        <f>'Anbieter A'!A8</f>
        <v>Persönliche Präsentation des Angebots und / oder nur Dienstleistungskonzept</v>
      </c>
      <c r="B8" s="75"/>
      <c r="C8" s="80" t="s">
        <v>51</v>
      </c>
      <c r="D8" s="80" t="s">
        <v>35</v>
      </c>
      <c r="E8" s="76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</row>
    <row r="9" spans="1:250" ht="25.5">
      <c r="B9" s="2" t="str">
        <f>'Anbieter A'!B9</f>
        <v>- Dienstleistungskonzept: Ist das Angebot strukturiert und verständlich aufgebaut? -&gt; (Wert zwischen 0.0 und 1.5 (0.0 und 3.0 wenn keine persönliche Präsentation))</v>
      </c>
      <c r="C9" s="207">
        <f>Zusammenfassung!D24</f>
        <v>0.625</v>
      </c>
      <c r="D9" s="81"/>
      <c r="E9" s="76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</row>
    <row r="10" spans="1:250" ht="25.5">
      <c r="B10" s="2" t="str">
        <f>'Anbieter A'!B10</f>
        <v>- Dienstleistungskonzept: Wird eine plausible Auftragsabwicklung vorgestellt? -&gt; (Wert zwischen 0.0 und 1.0 (0.0 und 2.0 wenn keine persönliche Präsentation))</v>
      </c>
      <c r="C10" s="213"/>
      <c r="D10" s="81"/>
      <c r="E10" s="76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</row>
    <row r="11" spans="1:250" ht="25.5">
      <c r="B11" s="2" t="str">
        <f>'Anbieter A'!B11</f>
        <v>- Persönliche Präsentation: Wurden alle Fragen zur Zufriedenheit beantwortet? -&gt; (Wert zwischen 0.0 und 1.5, nur bei einer persönlichen Präsentation)</v>
      </c>
      <c r="C11" s="213"/>
      <c r="D11" s="81"/>
      <c r="E11" s="76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</row>
    <row r="12" spans="1:250" ht="25.5">
      <c r="B12" s="1" t="str">
        <f>'Anbieter A'!B12</f>
        <v>- Persönliche Präsentation: Überzeugte das Auftreten? -&gt; (Wert zwischen 0.0 und 1.0, nur bei einer persönlichen Präsentation)</v>
      </c>
      <c r="C12" s="198"/>
      <c r="D12" s="81"/>
      <c r="E12" s="76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</row>
    <row r="13" spans="1:250" ht="4.5" customHeight="1">
      <c r="B13" s="1"/>
      <c r="C13" s="1"/>
      <c r="D13" s="82"/>
      <c r="E13" s="76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</row>
    <row r="14" spans="1:250" ht="30.75" customHeight="1">
      <c r="B14" s="94" t="s">
        <v>32</v>
      </c>
      <c r="C14" s="5"/>
      <c r="D14" s="83"/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</row>
    <row r="15" spans="1:250" s="89" customFormat="1" ht="4.5" customHeight="1">
      <c r="A15" s="84"/>
      <c r="B15" s="85"/>
      <c r="C15" s="86"/>
      <c r="D15" s="87"/>
      <c r="E15" s="88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</row>
    <row r="16" spans="1:250" ht="18.95" customHeight="1">
      <c r="A16" s="3" t="str">
        <f>'Anbieter A'!A16</f>
        <v>Referenzen</v>
      </c>
      <c r="B16" s="75"/>
      <c r="C16" s="90" t="s">
        <v>51</v>
      </c>
      <c r="D16" s="80" t="s">
        <v>35</v>
      </c>
      <c r="E16" s="76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</row>
    <row r="17" spans="1:250">
      <c r="B17" s="2" t="str">
        <f>'Anbieter A'!B17</f>
        <v>- Zusammenarbeit -&gt; (Wert zwischen 0.0 und 5.0, gemäss Tabelle Kap. 3.4)</v>
      </c>
      <c r="C17" s="144">
        <f>Zusammenfassung!D25</f>
        <v>0.125</v>
      </c>
      <c r="D17" s="81"/>
      <c r="E17" s="76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</row>
    <row r="18" spans="1:250" ht="4.5" customHeight="1">
      <c r="B18" s="2"/>
      <c r="C18" s="2"/>
      <c r="D18" s="82"/>
      <c r="E18" s="76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</row>
    <row r="19" spans="1:250" ht="25.5">
      <c r="B19" s="94" t="s">
        <v>32</v>
      </c>
      <c r="C19" s="4"/>
      <c r="D19" s="83"/>
      <c r="E19" s="76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</row>
    <row r="20" spans="1:250" s="89" customFormat="1" ht="4.5" customHeight="1">
      <c r="A20" s="84"/>
      <c r="B20" s="2"/>
      <c r="C20" s="2"/>
      <c r="D20" s="87"/>
      <c r="E20" s="88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</row>
    <row r="21" spans="1:250" ht="18.95" customHeight="1">
      <c r="A21" s="3" t="str">
        <f>'Anbieter A'!A21</f>
        <v>Kundendienst</v>
      </c>
      <c r="B21" s="91"/>
      <c r="C21" s="90" t="s">
        <v>51</v>
      </c>
      <c r="D21" s="80" t="s">
        <v>35</v>
      </c>
      <c r="E21" s="76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</row>
    <row r="22" spans="1:250" ht="51">
      <c r="A22" s="75"/>
      <c r="B22" s="92" t="str">
        <f>'Anbieter A'!B22</f>
        <v>- Fahrdistanz Gemeinde (Gemeindeverwaltung) -&gt; Bürostandort
   0 - 20 km                  (2 Punkte)
   21 - 40 km                (1 Punkt)
   Mehr als 40 km         (0 Punkte)</v>
      </c>
      <c r="C22" s="226">
        <f>Zusammenfassung!D26</f>
        <v>0.125</v>
      </c>
      <c r="D22" s="146"/>
      <c r="E22" s="76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</row>
    <row r="23" spans="1:250" ht="51">
      <c r="A23" s="75"/>
      <c r="B23" s="92" t="str">
        <f>'Anbieter A'!B23</f>
        <v>- Fest zugeteilte Ansprechperson für die Gemeinde bezüglich AV
   Nein                                                (0 Punkte)
   Ja, seit 4 Jahren oder weniger          (1 Punkt)
   Ja, seit 5 Jahren oder mehr              (2 Punkte)</v>
      </c>
      <c r="C23" s="213"/>
      <c r="D23" s="146"/>
      <c r="E23" s="76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</row>
    <row r="24" spans="1:250" ht="38.25">
      <c r="A24" s="75"/>
      <c r="B24" s="92" t="str">
        <f>'Anbieter A'!B24</f>
        <v>- Beratung Kunden: Online-Angebote (Bsp. Gesprächstermin buchen, Auftrag erfassen, etc.)
   Ja       (1 Punkt)
   Nein    (0 Punkte)</v>
      </c>
      <c r="C24" s="198"/>
      <c r="D24" s="146"/>
      <c r="E24" s="76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</row>
    <row r="25" spans="1:250" ht="4.5" customHeight="1">
      <c r="A25" s="75"/>
      <c r="B25" s="92"/>
      <c r="C25" s="92"/>
      <c r="D25" s="76"/>
      <c r="E25" s="76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</row>
    <row r="26" spans="1:250" ht="25.5">
      <c r="A26" s="75"/>
      <c r="B26" s="94" t="s">
        <v>33</v>
      </c>
      <c r="C26" s="94"/>
      <c r="D26" s="95"/>
      <c r="E26" s="76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</row>
    <row r="27" spans="1:250" ht="4.5" customHeight="1">
      <c r="A27" s="96"/>
      <c r="B27" s="97"/>
      <c r="C27" s="145"/>
      <c r="D27" s="99"/>
      <c r="E27" s="76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</row>
    <row r="28" spans="1:250" ht="18.95" customHeight="1">
      <c r="A28" s="100" t="str">
        <f>'Anbieter A'!A28</f>
        <v>Weitere Geomatik- und Vermessungsdienstleistungen im Rahmen der amtlichen Vermessung</v>
      </c>
      <c r="B28" s="101"/>
      <c r="C28" s="80" t="s">
        <v>51</v>
      </c>
      <c r="D28" s="80" t="s">
        <v>35</v>
      </c>
      <c r="E28" s="76"/>
      <c r="F28" s="76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</row>
    <row r="29" spans="1:250" ht="51">
      <c r="A29" s="100"/>
      <c r="B29" s="92" t="str">
        <f>'Anbieter A'!B29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9" s="226">
        <f>Zusammenfassung!D27</f>
        <v>0.125</v>
      </c>
      <c r="D29" s="146"/>
      <c r="E29" s="76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</row>
    <row r="30" spans="1:250" ht="51">
      <c r="A30" s="100"/>
      <c r="B30" s="92" t="str">
        <f>'Anbieter A'!B30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30" s="213"/>
      <c r="D30" s="146"/>
      <c r="E30" s="76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</row>
    <row r="31" spans="1:250" ht="63.75">
      <c r="A31" s="100"/>
      <c r="B31" s="92" t="str">
        <f>'Anbieter A'!B31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31" s="198"/>
      <c r="D31" s="146"/>
      <c r="E31" s="76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</row>
    <row r="32" spans="1:250" ht="4.5" customHeight="1">
      <c r="A32" s="100"/>
      <c r="B32" s="92"/>
      <c r="C32" s="92"/>
      <c r="D32" s="76"/>
      <c r="E32" s="76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</row>
    <row r="33" spans="1:250" ht="25.5">
      <c r="A33" s="100"/>
      <c r="B33" s="94" t="s">
        <v>33</v>
      </c>
      <c r="C33" s="94"/>
      <c r="D33" s="95"/>
      <c r="E33" s="76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</row>
    <row r="34" spans="1:250" ht="4.5" customHeight="1">
      <c r="A34" s="100"/>
      <c r="B34" s="148"/>
      <c r="C34" s="149"/>
      <c r="D34" s="76"/>
      <c r="E34" s="76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</row>
    <row r="35" spans="1:250" ht="18.75" customHeight="1">
      <c r="A35" s="77" t="str">
        <f>'Anbieter A'!A35</f>
        <v>Qualitätssicherung</v>
      </c>
      <c r="B35" s="106"/>
      <c r="C35" s="106"/>
      <c r="D35" s="78" t="s">
        <v>21</v>
      </c>
      <c r="E35" s="123">
        <f>ROUND(D37*C37+D44*C44+D51*C51+(D57+D58)*C57,1)</f>
        <v>0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</row>
    <row r="36" spans="1:250" ht="18.95" customHeight="1">
      <c r="A36" s="79" t="str">
        <f>'Anbieter A'!A36</f>
        <v>Qualitätssicherung in der amtlichen Vermessung</v>
      </c>
      <c r="B36" s="75"/>
      <c r="C36" s="80" t="s">
        <v>51</v>
      </c>
      <c r="D36" s="80" t="s">
        <v>35</v>
      </c>
      <c r="E36" s="76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</row>
    <row r="37" spans="1:250">
      <c r="A37" s="101"/>
      <c r="B37" s="125" t="str">
        <f>'Anbieter A'!B37</f>
        <v>- ISO-zertifiziertes Qualitätsmanagementsystem -&gt; (5 Punkte)</v>
      </c>
      <c r="C37" s="227">
        <f>Zusammenfassung!D30</f>
        <v>0.25</v>
      </c>
      <c r="D37" s="219"/>
      <c r="E37" s="76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</row>
    <row r="38" spans="1:250">
      <c r="A38" s="101"/>
      <c r="B38" s="125" t="str">
        <f>'Anbieter A'!B38</f>
        <v>- Eigenes Qualitätsmanagementsystem -&gt; (3 Punkte)</v>
      </c>
      <c r="C38" s="221"/>
      <c r="D38" s="195"/>
      <c r="E38" s="76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</row>
    <row r="39" spans="1:250">
      <c r="A39" s="101"/>
      <c r="B39" s="125" t="str">
        <f>'Anbieter A'!B39</f>
        <v>- Kein Qualitätsmanagementsystem -&gt; (0 Punkte)</v>
      </c>
      <c r="C39" s="222"/>
      <c r="D39" s="196"/>
      <c r="E39" s="76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</row>
    <row r="40" spans="1:250" ht="4.5" customHeight="1">
      <c r="A40" s="101"/>
      <c r="B40" s="115"/>
      <c r="C40" s="115"/>
      <c r="D40" s="82"/>
      <c r="E40" s="76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</row>
    <row r="41" spans="1:250" ht="25.5">
      <c r="A41" s="75"/>
      <c r="B41" s="94" t="s">
        <v>33</v>
      </c>
      <c r="C41" s="117"/>
      <c r="D41" s="95"/>
      <c r="E41" s="76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</row>
    <row r="42" spans="1:250" ht="4.5" customHeight="1">
      <c r="A42" s="75"/>
      <c r="B42" s="148"/>
      <c r="C42" s="154"/>
      <c r="D42" s="155"/>
      <c r="E42" s="76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</row>
    <row r="43" spans="1:250" ht="18.75" customHeight="1">
      <c r="A43" s="151" t="str">
        <f>'Anbieter A'!A43</f>
        <v>Informationssicherheit</v>
      </c>
      <c r="B43" s="153"/>
      <c r="C43" s="80" t="s">
        <v>51</v>
      </c>
      <c r="D43" s="80" t="s">
        <v>35</v>
      </c>
      <c r="E43" s="76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</row>
    <row r="44" spans="1:250">
      <c r="A44" s="75"/>
      <c r="B44" s="114" t="str">
        <f>'Anbieter A'!B44</f>
        <v>- Nachweis gemäss Art. 19 Abs. 1 (VAV-VBS) -&gt; (5 Punkte)</v>
      </c>
      <c r="C44" s="220">
        <f>Zusammenfassung!D31</f>
        <v>0.25</v>
      </c>
      <c r="D44" s="219"/>
      <c r="E44" s="76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</row>
    <row r="45" spans="1:250">
      <c r="A45" s="75"/>
      <c r="B45" s="114" t="str">
        <f>'Anbieter A'!B45</f>
        <v>- Zertifikat ausserhalb Norm -&gt; (3 Punkte)</v>
      </c>
      <c r="C45" s="221"/>
      <c r="D45" s="195"/>
      <c r="E45" s="76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</row>
    <row r="46" spans="1:250">
      <c r="A46" s="75"/>
      <c r="B46" s="114" t="str">
        <f>'Anbieter A'!B46</f>
        <v>- Keine Angaben/Nachweise -&gt; (0 Punkte)</v>
      </c>
      <c r="C46" s="222"/>
      <c r="D46" s="196"/>
      <c r="E46" s="76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</row>
    <row r="47" spans="1:250" ht="4.5" customHeight="1">
      <c r="A47" s="75"/>
      <c r="B47" s="115"/>
      <c r="C47" s="150"/>
      <c r="D47" s="76"/>
      <c r="E47" s="76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</row>
    <row r="48" spans="1:250" ht="25.5">
      <c r="A48" s="75"/>
      <c r="B48" s="94" t="s">
        <v>33</v>
      </c>
      <c r="C48" s="150"/>
      <c r="D48" s="76"/>
      <c r="E48" s="76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</row>
    <row r="49" spans="1:250" ht="4.5" customHeight="1">
      <c r="A49" s="118"/>
      <c r="B49" s="97"/>
      <c r="C49" s="98"/>
      <c r="D49" s="99"/>
      <c r="E49" s="76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</row>
    <row r="50" spans="1:250" ht="25.5" customHeight="1">
      <c r="A50" s="204" t="str">
        <f>'Anbieter A'!A50</f>
        <v xml:space="preserve">Art der Sicherstellung der Stellvertretung des Nachführungsgeometers, z. B. bei Ferien (gemäss Art. 5, KVAV)
</v>
      </c>
      <c r="B50" s="204"/>
      <c r="C50" s="90" t="s">
        <v>51</v>
      </c>
      <c r="D50" s="80" t="s">
        <v>35</v>
      </c>
    </row>
    <row r="51" spans="1:250">
      <c r="A51" s="119"/>
      <c r="B51" s="92" t="str">
        <f>'Anbieter A'!B51</f>
        <v>- Stellvertreter in der Firma -&gt; (5 Punkte)</v>
      </c>
      <c r="C51" s="197">
        <f>Zusammenfassung!D32</f>
        <v>0.25</v>
      </c>
      <c r="D51" s="199"/>
    </row>
    <row r="52" spans="1:250">
      <c r="A52" s="119"/>
      <c r="B52" s="92" t="str">
        <f>'Anbieter A'!B52</f>
        <v>- Stellvertreter in einer anderen Firma -&gt; (3 Punkte)</v>
      </c>
      <c r="C52" s="198"/>
      <c r="D52" s="200"/>
    </row>
    <row r="53" spans="1:250" ht="4.5" customHeight="1">
      <c r="A53" s="119"/>
      <c r="B53" s="92"/>
      <c r="C53" s="92"/>
    </row>
    <row r="54" spans="1:250" ht="25.5">
      <c r="A54" s="119"/>
      <c r="B54" s="94" t="s">
        <v>33</v>
      </c>
      <c r="C54" s="94"/>
      <c r="D54" s="120"/>
    </row>
    <row r="55" spans="1:250" ht="4.5" customHeight="1">
      <c r="A55" s="119"/>
      <c r="B55" s="148"/>
      <c r="C55" s="149"/>
    </row>
    <row r="56" spans="1:250">
      <c r="A56" s="204" t="str">
        <f>'Anbieter A'!A56</f>
        <v xml:space="preserve">Weiterbildung AV Mitarbeiter
</v>
      </c>
      <c r="B56" s="204"/>
      <c r="C56" s="80" t="s">
        <v>51</v>
      </c>
      <c r="D56" s="80" t="s">
        <v>35</v>
      </c>
    </row>
    <row r="57" spans="1:250" ht="25.5">
      <c r="A57" s="119"/>
      <c r="B57" s="92" t="str">
        <f>'Anbieter A'!B57</f>
        <v>- Konzept mit klaren Vorgaben im Bereich Technik (Geräte, Software) und Geomatik
   Weiterbildungskonzept liegt vor -&gt; (3 Punkte)</v>
      </c>
      <c r="C57" s="197">
        <f>Zusammenfassung!D33</f>
        <v>0.25</v>
      </c>
      <c r="D57" s="157"/>
    </row>
    <row r="58" spans="1:250" ht="25.5">
      <c r="A58" s="119"/>
      <c r="B58" s="92" t="str">
        <f>'Anbieter A'!B58</f>
        <v>- Konzept mit klaren Vorgaben im Bereich Technik (Geräte, Software) und Geomatik
   Weiterbildungsnachweis (Anzahl Stunden + Inhalt) aller Mitarbeiter -&gt; (2 Punkte)</v>
      </c>
      <c r="C58" s="198"/>
      <c r="D58" s="157"/>
    </row>
    <row r="59" spans="1:250" ht="4.5" customHeight="1">
      <c r="A59" s="119"/>
      <c r="B59" s="92"/>
      <c r="C59" s="92"/>
    </row>
    <row r="60" spans="1:250" ht="25.5">
      <c r="A60" s="119"/>
      <c r="B60" s="94" t="s">
        <v>33</v>
      </c>
      <c r="C60" s="94"/>
      <c r="D60" s="120"/>
    </row>
    <row r="61" spans="1:250" ht="6" customHeight="1">
      <c r="A61" s="102"/>
      <c r="B61" s="103"/>
      <c r="C61" s="92"/>
      <c r="D61" s="76"/>
      <c r="E61" s="76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</row>
    <row r="62" spans="1:250" ht="18.95" customHeight="1">
      <c r="A62" s="77" t="str">
        <f>'Anbieter A'!A62</f>
        <v>Erfahrung in der Nachführung der amtlichen Vermessung</v>
      </c>
      <c r="B62" s="106"/>
      <c r="C62" s="106"/>
      <c r="D62" s="78" t="s">
        <v>21</v>
      </c>
      <c r="E62" s="123">
        <f>ROUND((D64+D66)*C64+D73*C73,1)</f>
        <v>0</v>
      </c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</row>
    <row r="63" spans="1:250" ht="18.95" customHeight="1">
      <c r="A63" s="79" t="str">
        <f>'Anbieter A'!A63</f>
        <v>Erfahrung des Büros in ähnlichen Gemeinden</v>
      </c>
      <c r="B63" s="75"/>
      <c r="C63" s="80" t="s">
        <v>51</v>
      </c>
      <c r="D63" s="80" t="s">
        <v>35</v>
      </c>
      <c r="E63" s="76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  <c r="IE63" s="75"/>
      <c r="IF63" s="75"/>
      <c r="IG63" s="75"/>
      <c r="IH63" s="75"/>
      <c r="II63" s="75"/>
      <c r="IJ63" s="75"/>
      <c r="IK63" s="75"/>
      <c r="IL63" s="75"/>
      <c r="IM63" s="75"/>
      <c r="IN63" s="75"/>
      <c r="IO63" s="75"/>
      <c r="IP63" s="75"/>
    </row>
    <row r="64" spans="1:250">
      <c r="A64" s="101"/>
      <c r="B64" s="107" t="str">
        <f>'Anbieter A'!B64</f>
        <v>- Nachführungsgeometer (0 - 5 Jahre) -&gt; (1.5 Punkte)</v>
      </c>
      <c r="C64" s="223">
        <f>Zusammenfassung!D36</f>
        <v>0.66666666666666663</v>
      </c>
      <c r="D64" s="205"/>
      <c r="E64" s="76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  <c r="IE64" s="75"/>
      <c r="IF64" s="75"/>
      <c r="IG64" s="75"/>
      <c r="IH64" s="75"/>
      <c r="II64" s="75"/>
      <c r="IJ64" s="75"/>
      <c r="IK64" s="75"/>
      <c r="IL64" s="75"/>
      <c r="IM64" s="75"/>
      <c r="IN64" s="75"/>
      <c r="IO64" s="75"/>
      <c r="IP64" s="75"/>
    </row>
    <row r="65" spans="1:250">
      <c r="A65" s="101"/>
      <c r="B65" s="107" t="str">
        <f>'Anbieter A'!B65</f>
        <v>- Nachführungsgeometer (6 und mehr Jahre) -&gt; (3 Punkte)</v>
      </c>
      <c r="C65" s="224"/>
      <c r="D65" s="206"/>
      <c r="E65" s="76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  <c r="IE65" s="75"/>
      <c r="IF65" s="75"/>
      <c r="IG65" s="75"/>
      <c r="IH65" s="75"/>
      <c r="II65" s="75"/>
      <c r="IJ65" s="75"/>
      <c r="IK65" s="75"/>
      <c r="IL65" s="75"/>
      <c r="IM65" s="75"/>
      <c r="IN65" s="75"/>
      <c r="IO65" s="75"/>
      <c r="IP65" s="75"/>
    </row>
    <row r="66" spans="1:250">
      <c r="A66" s="101"/>
      <c r="B66" s="107" t="str">
        <f>'Anbieter A'!B66</f>
        <v>- Sachbearbeiter (Ansprechperson) (0 - 5 Jahre) -&gt; (1 Punkt)</v>
      </c>
      <c r="C66" s="224"/>
      <c r="D66" s="205"/>
      <c r="E66" s="76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</row>
    <row r="67" spans="1:250">
      <c r="A67" s="101"/>
      <c r="B67" s="107" t="str">
        <f>'Anbieter A'!B67</f>
        <v>- Sachbearbeiter (Ansprechperson) (6 und mehr Jahre) -&gt; (2 Punkte)</v>
      </c>
      <c r="C67" s="225"/>
      <c r="D67" s="206"/>
      <c r="E67" s="76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</row>
    <row r="68" spans="1:250" ht="4.5" customHeight="1">
      <c r="A68" s="101"/>
      <c r="B68" s="107"/>
      <c r="C68" s="107"/>
      <c r="D68" s="82"/>
      <c r="E68" s="76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</row>
    <row r="69" spans="1:250" ht="25.5">
      <c r="A69" s="75"/>
      <c r="B69" s="94" t="s">
        <v>33</v>
      </c>
      <c r="C69" s="109"/>
      <c r="D69" s="95"/>
      <c r="E69" s="76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</row>
    <row r="70" spans="1:250" ht="4.5" customHeight="1">
      <c r="A70" s="96"/>
      <c r="B70" s="110"/>
      <c r="C70" s="126"/>
      <c r="D70" s="99"/>
      <c r="E70" s="76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</row>
    <row r="71" spans="1:250" ht="18.95" customHeight="1">
      <c r="A71" s="112" t="str">
        <f>'Anbieter A'!A71</f>
        <v>Führungserfahrung des Nachführungsgeometers</v>
      </c>
      <c r="B71" s="113"/>
      <c r="C71" s="80" t="s">
        <v>51</v>
      </c>
      <c r="D71" s="80" t="s">
        <v>35</v>
      </c>
      <c r="E71" s="76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</row>
    <row r="72" spans="1:250">
      <c r="A72" s="75"/>
      <c r="B72" s="2" t="str">
        <f>'Anbieter A'!B72</f>
        <v>Anzahl Jahre in einer leitenden Funktion (Projektleitung, Abteilungsleitung oder Geschäftsleitung)</v>
      </c>
      <c r="C72" s="2"/>
      <c r="D72" s="82"/>
      <c r="E72" s="76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</row>
    <row r="73" spans="1:250" ht="12.75" customHeight="1">
      <c r="A73" s="101"/>
      <c r="B73" s="92" t="str">
        <f>'Anbieter A'!B73</f>
        <v>- Mehr als 10 Jahre -&gt; (5 Punkte)</v>
      </c>
      <c r="C73" s="216">
        <f>Zusammenfassung!D37</f>
        <v>0.33333333333333331</v>
      </c>
      <c r="D73" s="219"/>
      <c r="E73" s="76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</row>
    <row r="74" spans="1:250" ht="12.75" customHeight="1">
      <c r="A74" s="101"/>
      <c r="B74" s="92" t="str">
        <f>'Anbieter A'!B74</f>
        <v>- 6 - 10 Jahre -&gt; (4 Punkte)</v>
      </c>
      <c r="C74" s="217"/>
      <c r="D74" s="195"/>
      <c r="E74" s="76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</row>
    <row r="75" spans="1:250" ht="12.75" customHeight="1">
      <c r="A75" s="101"/>
      <c r="B75" s="92" t="str">
        <f>'Anbieter A'!B75</f>
        <v>- 3 - 5 Jahre -&gt; (3 Punkte)</v>
      </c>
      <c r="C75" s="217"/>
      <c r="D75" s="195"/>
      <c r="E75" s="76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</row>
    <row r="76" spans="1:250" ht="12.75" customHeight="1">
      <c r="A76" s="101"/>
      <c r="B76" s="92" t="str">
        <f>'Anbieter A'!B76</f>
        <v>- 1 - 2 Jahre -&gt; (2 Punkt)</v>
      </c>
      <c r="C76" s="217"/>
      <c r="D76" s="195"/>
      <c r="E76" s="76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</row>
    <row r="77" spans="1:250" ht="12.75" customHeight="1">
      <c r="A77" s="101"/>
      <c r="B77" s="92" t="str">
        <f>'Anbieter A'!B77</f>
        <v>- &lt; 1 Jahr -&gt; (1 Punkte)</v>
      </c>
      <c r="C77" s="228"/>
      <c r="D77" s="196"/>
      <c r="E77" s="76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</row>
    <row r="78" spans="1:250" ht="4.5" customHeight="1">
      <c r="A78" s="101"/>
      <c r="B78" s="92"/>
      <c r="C78" s="92"/>
      <c r="D78" s="82"/>
      <c r="E78" s="76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</row>
    <row r="79" spans="1:250" ht="25.5">
      <c r="A79" s="101"/>
      <c r="B79" s="94" t="s">
        <v>33</v>
      </c>
      <c r="C79" s="105"/>
      <c r="D79" s="105"/>
      <c r="E79" s="76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</row>
    <row r="80" spans="1:250" ht="6" customHeight="1">
      <c r="A80" s="75"/>
      <c r="B80" s="101"/>
      <c r="C80" s="101"/>
      <c r="D80" s="75"/>
      <c r="E80" s="76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</row>
    <row r="81" spans="1:250" ht="18.75" customHeight="1">
      <c r="A81" s="77" t="str">
        <f>'Anbieter A'!A81</f>
        <v>Nachhaltigkeit</v>
      </c>
      <c r="B81" s="106"/>
      <c r="C81" s="106"/>
      <c r="D81" s="78" t="s">
        <v>21</v>
      </c>
      <c r="E81" s="123" t="e">
        <f>ROUND(D85*C83+(D90+D91)*C90,1)</f>
        <v>#DIV/0!</v>
      </c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</row>
    <row r="82" spans="1:250" ht="18.95" customHeight="1">
      <c r="A82" s="79" t="str">
        <f>'Anbieter A'!A82</f>
        <v xml:space="preserve">Soziale Nachhaltigkeit, Ausbildung Lernende
</v>
      </c>
      <c r="B82" s="75"/>
      <c r="C82" s="80" t="s">
        <v>51</v>
      </c>
      <c r="D82" s="80"/>
      <c r="E82" s="76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</row>
    <row r="83" spans="1:250">
      <c r="A83" s="101"/>
      <c r="B83" s="114" t="str">
        <f>'Anbieter A'!B83</f>
        <v>- Anzahl Vollzeitstellen (inkl. Lernende) im Bereich amtliche Vermessung</v>
      </c>
      <c r="C83" s="211">
        <f>Zusammenfassung!D41</f>
        <v>0.5</v>
      </c>
      <c r="D83" s="146"/>
      <c r="E83" s="76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</row>
    <row r="84" spans="1:250">
      <c r="A84" s="101"/>
      <c r="B84" s="125" t="str">
        <f>'Anbieter A'!B84</f>
        <v>- Davon Ausbildungsplätze für Lernende «GeomatikerIn EFZ (Schwerpunkt Vermessung)»</v>
      </c>
      <c r="C84" s="212"/>
      <c r="D84" s="146"/>
      <c r="E84" s="76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</row>
    <row r="85" spans="1:250">
      <c r="A85" s="101"/>
      <c r="B85" s="125"/>
      <c r="C85" s="162" t="s">
        <v>102</v>
      </c>
      <c r="D85" s="160" t="e">
        <f>ROUND(IF((D84/D83)&lt;=0.4,12.5*(D84/D83),IF((D84/D83)&gt;0.4,5)),1)</f>
        <v>#DIV/0!</v>
      </c>
      <c r="E85" s="76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</row>
    <row r="86" spans="1:250" ht="4.5" customHeight="1">
      <c r="A86" s="101"/>
      <c r="B86" s="115"/>
      <c r="C86" s="115"/>
      <c r="D86" s="82"/>
      <c r="E86" s="76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</row>
    <row r="87" spans="1:250" ht="25.5">
      <c r="A87" s="75"/>
      <c r="B87" s="94" t="s">
        <v>33</v>
      </c>
      <c r="C87" s="117"/>
      <c r="D87" s="95"/>
      <c r="E87" s="76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</row>
    <row r="88" spans="1:250" ht="4.5" customHeight="1">
      <c r="A88" s="118"/>
      <c r="B88" s="97"/>
      <c r="C88" s="98"/>
      <c r="D88" s="99"/>
      <c r="E88" s="76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</row>
    <row r="89" spans="1:250" ht="25.5" customHeight="1">
      <c r="A89" s="79" t="str">
        <f>'Anbieter A'!A89</f>
        <v>Ökologie</v>
      </c>
      <c r="B89" s="79"/>
      <c r="C89" s="90" t="s">
        <v>51</v>
      </c>
      <c r="D89" s="80" t="s">
        <v>35</v>
      </c>
    </row>
    <row r="90" spans="1:250" ht="38.25">
      <c r="A90" s="119"/>
      <c r="B90" s="92" t="str">
        <f>'Anbieter A'!B90</f>
        <v>- Liegt ein Nachhaltigkeitsbericht vor?
   Ja         (3 Punkte)
   Nein      (0 Punkte)</v>
      </c>
      <c r="C90" s="207">
        <f>Zusammenfassung!D42</f>
        <v>0.5</v>
      </c>
      <c r="D90" s="161"/>
    </row>
    <row r="91" spans="1:250" ht="51">
      <c r="A91" s="119"/>
      <c r="B91" s="92" t="str">
        <f>'Anbieter A'!B91</f>
        <v>- Welches Stromprodukt wird verwendet?
   Ökostrom/Sonne                   (2 Punkte)
   Erneuerbar/Wasser              (1.5 Punkte)
   Kernenergie/Erneuerbar       (1.0 Punkte)</v>
      </c>
      <c r="C91" s="198"/>
      <c r="D91" s="161"/>
    </row>
    <row r="92" spans="1:250" ht="4.5" customHeight="1">
      <c r="A92" s="119"/>
      <c r="B92" s="92"/>
      <c r="C92" s="92"/>
    </row>
    <row r="93" spans="1:250" ht="25.5">
      <c r="A93" s="119"/>
      <c r="B93" s="94" t="s">
        <v>33</v>
      </c>
      <c r="C93" s="94"/>
      <c r="D93" s="120"/>
    </row>
    <row r="94" spans="1:250" ht="4.5" customHeight="1">
      <c r="A94" s="121"/>
      <c r="B94" s="97"/>
      <c r="C94" s="98"/>
      <c r="D94" s="121"/>
    </row>
    <row r="95" spans="1:250">
      <c r="C95" s="127"/>
    </row>
  </sheetData>
  <sheetProtection selectLockedCells="1"/>
  <mergeCells count="19">
    <mergeCell ref="D64:D65"/>
    <mergeCell ref="D66:D67"/>
    <mergeCell ref="C83:C84"/>
    <mergeCell ref="D73:D77"/>
    <mergeCell ref="C73:C77"/>
    <mergeCell ref="C90:C91"/>
    <mergeCell ref="C64:C67"/>
    <mergeCell ref="C9:C12"/>
    <mergeCell ref="C22:C24"/>
    <mergeCell ref="C29:C31"/>
    <mergeCell ref="C37:C39"/>
    <mergeCell ref="A56:B56"/>
    <mergeCell ref="C57:C58"/>
    <mergeCell ref="D37:D39"/>
    <mergeCell ref="A50:B50"/>
    <mergeCell ref="C51:C52"/>
    <mergeCell ref="D51:D52"/>
    <mergeCell ref="C44:C46"/>
    <mergeCell ref="D44:D46"/>
  </mergeCells>
  <phoneticPr fontId="0" type="noConversion"/>
  <conditionalFormatting sqref="D9">
    <cfRule type="expression" dxfId="83" priority="8">
      <formula>SUM(D9:D12)&gt;5</formula>
    </cfRule>
    <cfRule type="cellIs" dxfId="82" priority="9" operator="greaterThan">
      <formula>3</formula>
    </cfRule>
  </conditionalFormatting>
  <conditionalFormatting sqref="D10">
    <cfRule type="expression" dxfId="81" priority="6">
      <formula>SUM(D9:D12)&gt;5</formula>
    </cfRule>
    <cfRule type="cellIs" dxfId="80" priority="7" operator="greaterThan">
      <formula>2</formula>
    </cfRule>
  </conditionalFormatting>
  <conditionalFormatting sqref="D11">
    <cfRule type="expression" dxfId="79" priority="4">
      <formula>SUM(D9:D12)&gt;5</formula>
    </cfRule>
    <cfRule type="cellIs" dxfId="78" priority="5" operator="greaterThan">
      <formula>1.5</formula>
    </cfRule>
  </conditionalFormatting>
  <conditionalFormatting sqref="D12">
    <cfRule type="expression" dxfId="77" priority="2">
      <formula>SUM(D9:D12)&gt;5</formula>
    </cfRule>
    <cfRule type="cellIs" dxfId="76" priority="3" operator="greaterThan">
      <formula>1</formula>
    </cfRule>
  </conditionalFormatting>
  <conditionalFormatting sqref="D17">
    <cfRule type="cellIs" dxfId="75" priority="42" operator="greaterThan">
      <formula>5</formula>
    </cfRule>
  </conditionalFormatting>
  <conditionalFormatting sqref="D22:D23">
    <cfRule type="cellIs" dxfId="74" priority="21" operator="greaterThan">
      <formula>2</formula>
    </cfRule>
  </conditionalFormatting>
  <conditionalFormatting sqref="D24">
    <cfRule type="cellIs" dxfId="73" priority="20" operator="greaterThan">
      <formula>1</formula>
    </cfRule>
  </conditionalFormatting>
  <conditionalFormatting sqref="D29">
    <cfRule type="cellIs" dxfId="72" priority="19" operator="greaterThan">
      <formula>1</formula>
    </cfRule>
  </conditionalFormatting>
  <conditionalFormatting sqref="D30:D31">
    <cfRule type="cellIs" dxfId="71" priority="17" operator="greaterThan">
      <formula>2</formula>
    </cfRule>
  </conditionalFormatting>
  <conditionalFormatting sqref="D37:D39">
    <cfRule type="cellIs" dxfId="70" priority="16" operator="greaterThan">
      <formula>5</formula>
    </cfRule>
  </conditionalFormatting>
  <conditionalFormatting sqref="D44:D46">
    <cfRule type="cellIs" dxfId="69" priority="13" operator="greaterThan">
      <formula>5</formula>
    </cfRule>
  </conditionalFormatting>
  <conditionalFormatting sqref="D51:D52">
    <cfRule type="cellIs" dxfId="68" priority="15" operator="greaterThan">
      <formula>5</formula>
    </cfRule>
  </conditionalFormatting>
  <conditionalFormatting sqref="D57">
    <cfRule type="cellIs" dxfId="67" priority="12" operator="greaterThan">
      <formula>3</formula>
    </cfRule>
  </conditionalFormatting>
  <conditionalFormatting sqref="D58">
    <cfRule type="cellIs" dxfId="66" priority="1" operator="greaterThan">
      <formula>2</formula>
    </cfRule>
  </conditionalFormatting>
  <conditionalFormatting sqref="D64">
    <cfRule type="cellIs" dxfId="65" priority="31" operator="greaterThan">
      <formula>3</formula>
    </cfRule>
  </conditionalFormatting>
  <conditionalFormatting sqref="D66">
    <cfRule type="cellIs" dxfId="64" priority="29" operator="greaterThan">
      <formula>2</formula>
    </cfRule>
  </conditionalFormatting>
  <conditionalFormatting sqref="D73:D77">
    <cfRule type="cellIs" dxfId="63" priority="27" operator="greaterThan">
      <formula>5</formula>
    </cfRule>
  </conditionalFormatting>
  <conditionalFormatting sqref="D85">
    <cfRule type="cellIs" dxfId="62" priority="10" operator="greaterThan">
      <formula>5</formula>
    </cfRule>
  </conditionalFormatting>
  <conditionalFormatting sqref="D90">
    <cfRule type="cellIs" dxfId="61" priority="25" operator="greaterThan">
      <formula>3</formula>
    </cfRule>
  </conditionalFormatting>
  <conditionalFormatting sqref="D91">
    <cfRule type="cellIs" dxfId="60" priority="11" operator="greaterThan">
      <formula>2</formula>
    </cfRule>
  </conditionalFormatting>
  <conditionalFormatting sqref="E7">
    <cfRule type="cellIs" dxfId="59" priority="47" operator="greaterThan">
      <formula>5</formula>
    </cfRule>
  </conditionalFormatting>
  <conditionalFormatting sqref="E35">
    <cfRule type="cellIs" dxfId="58" priority="14" operator="greaterThan">
      <formula>5</formula>
    </cfRule>
  </conditionalFormatting>
  <conditionalFormatting sqref="E62">
    <cfRule type="cellIs" dxfId="57" priority="23" operator="greaterThan">
      <formula>5</formula>
    </cfRule>
  </conditionalFormatting>
  <conditionalFormatting sqref="E81">
    <cfRule type="cellIs" dxfId="56" priority="24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IP95"/>
  <sheetViews>
    <sheetView zoomScale="130" zoomScaleNormal="130" workbookViewId="0">
      <selection activeCell="A3" sqref="A3"/>
    </sheetView>
  </sheetViews>
  <sheetFormatPr baseColWidth="10" defaultColWidth="11.28515625" defaultRowHeight="12.75"/>
  <cols>
    <col min="1" max="1" width="4.5703125" style="69" customWidth="1"/>
    <col min="2" max="2" width="88" style="69" customWidth="1"/>
    <col min="3" max="3" width="11.7109375" style="69" customWidth="1"/>
    <col min="4" max="4" width="11.28515625" style="69" customWidth="1"/>
    <col min="5" max="5" width="13.42578125" style="69" customWidth="1"/>
    <col min="6" max="16384" width="11.28515625" style="69"/>
  </cols>
  <sheetData>
    <row r="1" spans="1:250" ht="14.25">
      <c r="A1" s="67" t="s">
        <v>0</v>
      </c>
      <c r="B1" s="67"/>
      <c r="C1" s="67"/>
      <c r="D1" s="67"/>
      <c r="E1" s="68" t="str">
        <f>Zusammenfassung!B3</f>
        <v>Oeschenbach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</row>
    <row r="2" spans="1:250" ht="14.25">
      <c r="A2" s="67" t="str">
        <f>Zusammenfassung!A2</f>
        <v>Wahl Nachführungsgeometer/in für die Periode 2026-2033</v>
      </c>
      <c r="B2" s="67"/>
      <c r="C2" s="67"/>
      <c r="D2" s="67"/>
      <c r="E2" s="70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</row>
    <row r="3" spans="1:250" ht="14.25">
      <c r="A3" s="68"/>
      <c r="B3" s="67"/>
      <c r="C3" s="67"/>
      <c r="D3" s="67"/>
      <c r="E3" s="70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</row>
    <row r="4" spans="1:250" ht="15">
      <c r="A4" s="71" t="s">
        <v>23</v>
      </c>
      <c r="B4" s="71"/>
      <c r="C4" s="71"/>
      <c r="D4" s="67"/>
      <c r="E4" s="72" t="s">
        <v>26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ht="15">
      <c r="A5" s="73"/>
      <c r="B5" s="72"/>
      <c r="C5" s="72"/>
      <c r="D5" s="67"/>
      <c r="E5" s="74" t="str">
        <f>Zusammenfassung!B11</f>
        <v>d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>
      <c r="A6" s="75"/>
      <c r="B6" s="75"/>
      <c r="C6" s="75"/>
      <c r="D6" s="75"/>
      <c r="E6" s="76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</row>
    <row r="7" spans="1:250" ht="18.95" customHeight="1">
      <c r="A7" s="77" t="str">
        <f>'Anbieter A'!A7</f>
        <v>Angebotene Dienstleistungen</v>
      </c>
      <c r="B7" s="78"/>
      <c r="C7" s="78"/>
      <c r="D7" s="78" t="s">
        <v>21</v>
      </c>
      <c r="E7" s="123">
        <f>ROUND((D9+D10+D11+D12)*C9+D17*C17+(D22+D23+D24)*C22+(D29+D30+D31)*C29,1)</f>
        <v>0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</row>
    <row r="8" spans="1:250" ht="18.95" customHeight="1">
      <c r="A8" s="79" t="str">
        <f>'Anbieter A'!A8</f>
        <v>Persönliche Präsentation des Angebots und / oder nur Dienstleistungskonzept</v>
      </c>
      <c r="B8" s="75"/>
      <c r="C8" s="80" t="s">
        <v>51</v>
      </c>
      <c r="D8" s="80" t="s">
        <v>35</v>
      </c>
      <c r="E8" s="76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</row>
    <row r="9" spans="1:250" ht="25.5">
      <c r="B9" s="2" t="str">
        <f>'Anbieter A'!B9</f>
        <v>- Dienstleistungskonzept: Ist das Angebot strukturiert und verständlich aufgebaut? -&gt; (Wert zwischen 0.0 und 1.5 (0.0 und 3.0 wenn keine persönliche Präsentation))</v>
      </c>
      <c r="C9" s="207">
        <f>Zusammenfassung!D24</f>
        <v>0.625</v>
      </c>
      <c r="D9" s="81"/>
      <c r="E9" s="76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</row>
    <row r="10" spans="1:250" ht="25.5">
      <c r="B10" s="2" t="str">
        <f>'Anbieter A'!B10</f>
        <v>- Dienstleistungskonzept: Wird eine plausible Auftragsabwicklung vorgestellt? -&gt; (Wert zwischen 0.0 und 1.0 (0.0 und 2.0 wenn keine persönliche Präsentation))</v>
      </c>
      <c r="C10" s="213"/>
      <c r="D10" s="81"/>
      <c r="E10" s="76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</row>
    <row r="11" spans="1:250" ht="25.5">
      <c r="B11" s="2" t="str">
        <f>'Anbieter A'!B11</f>
        <v>- Persönliche Präsentation: Wurden alle Fragen zur Zufriedenheit beantwortet? -&gt; (Wert zwischen 0.0 und 1.5, nur bei einer persönlichen Präsentation)</v>
      </c>
      <c r="C11" s="213"/>
      <c r="D11" s="81"/>
      <c r="E11" s="76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</row>
    <row r="12" spans="1:250" ht="25.5">
      <c r="B12" s="1" t="str">
        <f>'Anbieter A'!B12</f>
        <v>- Persönliche Präsentation: Überzeugte das Auftreten? -&gt; (Wert zwischen 0.0 und 1.0, nur bei einer persönlichen Präsentation)</v>
      </c>
      <c r="C12" s="198"/>
      <c r="D12" s="81"/>
      <c r="E12" s="76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</row>
    <row r="13" spans="1:250" ht="4.5" customHeight="1">
      <c r="B13" s="1"/>
      <c r="C13" s="1"/>
      <c r="D13" s="82"/>
      <c r="E13" s="76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</row>
    <row r="14" spans="1:250" ht="30.75" customHeight="1">
      <c r="B14" s="94" t="s">
        <v>32</v>
      </c>
      <c r="C14" s="5"/>
      <c r="D14" s="83"/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</row>
    <row r="15" spans="1:250" s="89" customFormat="1" ht="4.5" customHeight="1">
      <c r="A15" s="84"/>
      <c r="B15" s="85"/>
      <c r="C15" s="86"/>
      <c r="D15" s="87"/>
      <c r="E15" s="88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</row>
    <row r="16" spans="1:250" ht="18.95" customHeight="1">
      <c r="A16" s="3" t="str">
        <f>'Anbieter A'!A16</f>
        <v>Referenzen</v>
      </c>
      <c r="B16" s="75"/>
      <c r="C16" s="90" t="s">
        <v>51</v>
      </c>
      <c r="D16" s="80" t="s">
        <v>35</v>
      </c>
      <c r="E16" s="76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</row>
    <row r="17" spans="1:250">
      <c r="B17" s="2" t="str">
        <f>'Anbieter A'!B17</f>
        <v>- Zusammenarbeit -&gt; (Wert zwischen 0.0 und 5.0, gemäss Tabelle Kap. 3.4)</v>
      </c>
      <c r="C17" s="144">
        <f>Zusammenfassung!D25</f>
        <v>0.125</v>
      </c>
      <c r="D17" s="81"/>
      <c r="E17" s="76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</row>
    <row r="18" spans="1:250" ht="4.5" customHeight="1">
      <c r="B18" s="2"/>
      <c r="C18" s="2"/>
      <c r="D18" s="82"/>
      <c r="E18" s="76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</row>
    <row r="19" spans="1:250" ht="25.5">
      <c r="B19" s="94" t="s">
        <v>32</v>
      </c>
      <c r="C19" s="4"/>
      <c r="D19" s="83"/>
      <c r="E19" s="76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</row>
    <row r="20" spans="1:250" s="89" customFormat="1" ht="4.5" customHeight="1">
      <c r="A20" s="84"/>
      <c r="B20" s="2"/>
      <c r="C20" s="2"/>
      <c r="D20" s="87"/>
      <c r="E20" s="88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</row>
    <row r="21" spans="1:250" ht="18.95" customHeight="1">
      <c r="A21" s="3" t="str">
        <f>'Anbieter A'!A21</f>
        <v>Kundendienst</v>
      </c>
      <c r="B21" s="91"/>
      <c r="C21" s="90" t="s">
        <v>51</v>
      </c>
      <c r="D21" s="80" t="s">
        <v>35</v>
      </c>
      <c r="E21" s="76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</row>
    <row r="22" spans="1:250" ht="51">
      <c r="A22" s="75"/>
      <c r="B22" s="92" t="str">
        <f>'Anbieter A'!B22</f>
        <v>- Fahrdistanz Gemeinde (Gemeindeverwaltung) -&gt; Bürostandort
   0 - 20 km                  (2 Punkte)
   21 - 40 km                (1 Punkt)
   Mehr als 40 km         (0 Punkte)</v>
      </c>
      <c r="C22" s="226">
        <f>Zusammenfassung!D26</f>
        <v>0.125</v>
      </c>
      <c r="D22" s="146"/>
      <c r="E22" s="76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</row>
    <row r="23" spans="1:250" ht="51">
      <c r="A23" s="75"/>
      <c r="B23" s="92" t="str">
        <f>'Anbieter A'!B23</f>
        <v>- Fest zugeteilte Ansprechperson für die Gemeinde bezüglich AV
   Nein                                                (0 Punkte)
   Ja, seit 4 Jahren oder weniger          (1 Punkt)
   Ja, seit 5 Jahren oder mehr              (2 Punkte)</v>
      </c>
      <c r="C23" s="213"/>
      <c r="D23" s="146"/>
      <c r="E23" s="76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</row>
    <row r="24" spans="1:250" ht="38.25">
      <c r="A24" s="75"/>
      <c r="B24" s="92" t="str">
        <f>'Anbieter A'!B24</f>
        <v>- Beratung Kunden: Online-Angebote (Bsp. Gesprächstermin buchen, Auftrag erfassen, etc.)
   Ja       (1 Punkt)
   Nein    (0 Punkte)</v>
      </c>
      <c r="C24" s="198"/>
      <c r="D24" s="146"/>
      <c r="E24" s="76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</row>
    <row r="25" spans="1:250" ht="4.5" customHeight="1">
      <c r="A25" s="75"/>
      <c r="B25" s="92"/>
      <c r="C25" s="92"/>
      <c r="D25" s="76"/>
      <c r="E25" s="76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</row>
    <row r="26" spans="1:250" ht="25.5">
      <c r="A26" s="75"/>
      <c r="B26" s="94" t="s">
        <v>33</v>
      </c>
      <c r="C26" s="94"/>
      <c r="D26" s="95"/>
      <c r="E26" s="76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</row>
    <row r="27" spans="1:250" ht="4.5" customHeight="1">
      <c r="A27" s="96"/>
      <c r="B27" s="97"/>
      <c r="C27" s="145"/>
      <c r="D27" s="99"/>
      <c r="E27" s="76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</row>
    <row r="28" spans="1:250" ht="18.95" customHeight="1">
      <c r="A28" s="100" t="str">
        <f>'Anbieter A'!A28</f>
        <v>Weitere Geomatik- und Vermessungsdienstleistungen im Rahmen der amtlichen Vermessung</v>
      </c>
      <c r="B28" s="101"/>
      <c r="C28" s="80" t="s">
        <v>51</v>
      </c>
      <c r="D28" s="80" t="s">
        <v>35</v>
      </c>
      <c r="E28" s="76"/>
      <c r="F28" s="76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</row>
    <row r="29" spans="1:250" ht="51">
      <c r="A29" s="100"/>
      <c r="B29" s="92" t="str">
        <f>'Anbieter A'!B29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9" s="226">
        <f>Zusammenfassung!D27</f>
        <v>0.125</v>
      </c>
      <c r="D29" s="146"/>
      <c r="E29" s="76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</row>
    <row r="30" spans="1:250" ht="51">
      <c r="A30" s="100"/>
      <c r="B30" s="92" t="str">
        <f>'Anbieter A'!B30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30" s="213"/>
      <c r="D30" s="146"/>
      <c r="E30" s="76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</row>
    <row r="31" spans="1:250" ht="63.75">
      <c r="A31" s="100"/>
      <c r="B31" s="92" t="str">
        <f>'Anbieter A'!B31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31" s="198"/>
      <c r="D31" s="146"/>
      <c r="E31" s="76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</row>
    <row r="32" spans="1:250" ht="4.5" customHeight="1">
      <c r="A32" s="100"/>
      <c r="B32" s="92"/>
      <c r="C32" s="92"/>
      <c r="D32" s="76"/>
      <c r="E32" s="76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</row>
    <row r="33" spans="1:250" ht="25.5">
      <c r="A33" s="100"/>
      <c r="B33" s="94" t="s">
        <v>33</v>
      </c>
      <c r="C33" s="94"/>
      <c r="D33" s="95"/>
      <c r="E33" s="76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</row>
    <row r="34" spans="1:250" ht="4.5" customHeight="1">
      <c r="A34" s="100"/>
      <c r="B34" s="148"/>
      <c r="C34" s="149"/>
      <c r="D34" s="76"/>
      <c r="E34" s="76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</row>
    <row r="35" spans="1:250" ht="18.75" customHeight="1">
      <c r="A35" s="77" t="str">
        <f>'Anbieter A'!A35</f>
        <v>Qualitätssicherung</v>
      </c>
      <c r="B35" s="106"/>
      <c r="C35" s="106"/>
      <c r="D35" s="78" t="s">
        <v>21</v>
      </c>
      <c r="E35" s="123">
        <f>ROUND(D37*C37+D44*C44+D51*C51+(D57+D58)*C57,1)</f>
        <v>0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</row>
    <row r="36" spans="1:250" ht="18.95" customHeight="1">
      <c r="A36" s="79" t="str">
        <f>'Anbieter A'!A36</f>
        <v>Qualitätssicherung in der amtlichen Vermessung</v>
      </c>
      <c r="B36" s="75"/>
      <c r="C36" s="80" t="s">
        <v>51</v>
      </c>
      <c r="D36" s="80" t="s">
        <v>35</v>
      </c>
      <c r="E36" s="76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</row>
    <row r="37" spans="1:250">
      <c r="A37" s="101"/>
      <c r="B37" s="125" t="str">
        <f>'Anbieter A'!B37</f>
        <v>- ISO-zertifiziertes Qualitätsmanagementsystem -&gt; (5 Punkte)</v>
      </c>
      <c r="C37" s="227">
        <f>Zusammenfassung!D30</f>
        <v>0.25</v>
      </c>
      <c r="D37" s="219"/>
      <c r="E37" s="76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</row>
    <row r="38" spans="1:250">
      <c r="A38" s="101"/>
      <c r="B38" s="125" t="str">
        <f>'Anbieter A'!B38</f>
        <v>- Eigenes Qualitätsmanagementsystem -&gt; (3 Punkte)</v>
      </c>
      <c r="C38" s="221"/>
      <c r="D38" s="195"/>
      <c r="E38" s="76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</row>
    <row r="39" spans="1:250">
      <c r="A39" s="101"/>
      <c r="B39" s="125" t="str">
        <f>'Anbieter A'!B39</f>
        <v>- Kein Qualitätsmanagementsystem -&gt; (0 Punkte)</v>
      </c>
      <c r="C39" s="222"/>
      <c r="D39" s="196"/>
      <c r="E39" s="76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</row>
    <row r="40" spans="1:250" ht="4.5" customHeight="1">
      <c r="A40" s="101"/>
      <c r="B40" s="115"/>
      <c r="C40" s="115"/>
      <c r="D40" s="82"/>
      <c r="E40" s="76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</row>
    <row r="41" spans="1:250" ht="25.5">
      <c r="A41" s="75"/>
      <c r="B41" s="94" t="s">
        <v>33</v>
      </c>
      <c r="C41" s="117"/>
      <c r="D41" s="95"/>
      <c r="E41" s="76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</row>
    <row r="42" spans="1:250" ht="4.5" customHeight="1">
      <c r="A42" s="75"/>
      <c r="B42" s="148"/>
      <c r="C42" s="154"/>
      <c r="D42" s="155"/>
      <c r="E42" s="76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</row>
    <row r="43" spans="1:250" ht="18.75" customHeight="1">
      <c r="A43" s="151" t="str">
        <f>'Anbieter A'!A43</f>
        <v>Informationssicherheit</v>
      </c>
      <c r="B43" s="153"/>
      <c r="C43" s="80" t="s">
        <v>51</v>
      </c>
      <c r="D43" s="80" t="s">
        <v>35</v>
      </c>
      <c r="E43" s="76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</row>
    <row r="44" spans="1:250">
      <c r="A44" s="75"/>
      <c r="B44" s="114" t="str">
        <f>'Anbieter A'!B44</f>
        <v>- Nachweis gemäss Art. 19 Abs. 1 (VAV-VBS) -&gt; (5 Punkte)</v>
      </c>
      <c r="C44" s="220">
        <f>Zusammenfassung!D31</f>
        <v>0.25</v>
      </c>
      <c r="D44" s="219"/>
      <c r="E44" s="76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</row>
    <row r="45" spans="1:250">
      <c r="A45" s="75"/>
      <c r="B45" s="114" t="str">
        <f>'Anbieter A'!B45</f>
        <v>- Zertifikat ausserhalb Norm -&gt; (3 Punkte)</v>
      </c>
      <c r="C45" s="221"/>
      <c r="D45" s="195"/>
      <c r="E45" s="76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</row>
    <row r="46" spans="1:250">
      <c r="A46" s="75"/>
      <c r="B46" s="114" t="str">
        <f>'Anbieter A'!B46</f>
        <v>- Keine Angaben/Nachweise -&gt; (0 Punkte)</v>
      </c>
      <c r="C46" s="222"/>
      <c r="D46" s="196"/>
      <c r="E46" s="76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</row>
    <row r="47" spans="1:250" ht="4.5" customHeight="1">
      <c r="A47" s="75"/>
      <c r="B47" s="115"/>
      <c r="C47" s="150"/>
      <c r="D47" s="76"/>
      <c r="E47" s="76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</row>
    <row r="48" spans="1:250" ht="25.5">
      <c r="A48" s="75"/>
      <c r="B48" s="94" t="s">
        <v>33</v>
      </c>
      <c r="C48" s="150"/>
      <c r="D48" s="76"/>
      <c r="E48" s="76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</row>
    <row r="49" spans="1:250" ht="4.5" customHeight="1">
      <c r="A49" s="118"/>
      <c r="B49" s="97"/>
      <c r="C49" s="98"/>
      <c r="D49" s="99"/>
      <c r="E49" s="76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</row>
    <row r="50" spans="1:250" ht="25.5" customHeight="1">
      <c r="A50" s="204" t="str">
        <f>'Anbieter A'!A50</f>
        <v xml:space="preserve">Art der Sicherstellung der Stellvertretung des Nachführungsgeometers, z. B. bei Ferien (gemäss Art. 5, KVAV)
</v>
      </c>
      <c r="B50" s="204"/>
      <c r="C50" s="90" t="s">
        <v>51</v>
      </c>
      <c r="D50" s="80" t="s">
        <v>35</v>
      </c>
    </row>
    <row r="51" spans="1:250">
      <c r="A51" s="119"/>
      <c r="B51" s="92" t="str">
        <f>'Anbieter A'!B51</f>
        <v>- Stellvertreter in der Firma -&gt; (5 Punkte)</v>
      </c>
      <c r="C51" s="197">
        <f>Zusammenfassung!D32</f>
        <v>0.25</v>
      </c>
      <c r="D51" s="199"/>
    </row>
    <row r="52" spans="1:250">
      <c r="A52" s="119"/>
      <c r="B52" s="92" t="str">
        <f>'Anbieter A'!B52</f>
        <v>- Stellvertreter in einer anderen Firma -&gt; (3 Punkte)</v>
      </c>
      <c r="C52" s="198"/>
      <c r="D52" s="200"/>
    </row>
    <row r="53" spans="1:250" ht="4.5" customHeight="1">
      <c r="A53" s="119"/>
      <c r="B53" s="92"/>
      <c r="C53" s="92"/>
    </row>
    <row r="54" spans="1:250" ht="25.5">
      <c r="A54" s="119"/>
      <c r="B54" s="94" t="s">
        <v>33</v>
      </c>
      <c r="C54" s="94"/>
      <c r="D54" s="120"/>
    </row>
    <row r="55" spans="1:250" ht="4.5" customHeight="1">
      <c r="A55" s="119"/>
      <c r="B55" s="148"/>
      <c r="C55" s="149"/>
    </row>
    <row r="56" spans="1:250">
      <c r="A56" s="204" t="str">
        <f>'Anbieter A'!A56</f>
        <v xml:space="preserve">Weiterbildung AV Mitarbeiter
</v>
      </c>
      <c r="B56" s="204"/>
      <c r="C56" s="80" t="s">
        <v>51</v>
      </c>
      <c r="D56" s="80" t="s">
        <v>35</v>
      </c>
    </row>
    <row r="57" spans="1:250" ht="25.5">
      <c r="A57" s="119"/>
      <c r="B57" s="92" t="str">
        <f>'Anbieter A'!B57</f>
        <v>- Konzept mit klaren Vorgaben im Bereich Technik (Geräte, Software) und Geomatik
   Weiterbildungskonzept liegt vor -&gt; (3 Punkte)</v>
      </c>
      <c r="C57" s="197">
        <f>Zusammenfassung!D33</f>
        <v>0.25</v>
      </c>
      <c r="D57" s="157"/>
    </row>
    <row r="58" spans="1:250" ht="25.5">
      <c r="A58" s="119"/>
      <c r="B58" s="92" t="str">
        <f>'Anbieter A'!B58</f>
        <v>- Konzept mit klaren Vorgaben im Bereich Technik (Geräte, Software) und Geomatik
   Weiterbildungsnachweis (Anzahl Stunden + Inhalt) aller Mitarbeiter -&gt; (2 Punkte)</v>
      </c>
      <c r="C58" s="198"/>
      <c r="D58" s="157"/>
    </row>
    <row r="59" spans="1:250" ht="4.5" customHeight="1">
      <c r="A59" s="119"/>
      <c r="B59" s="92"/>
      <c r="C59" s="92"/>
    </row>
    <row r="60" spans="1:250" ht="25.5">
      <c r="A60" s="119"/>
      <c r="B60" s="94" t="s">
        <v>33</v>
      </c>
      <c r="C60" s="94"/>
      <c r="D60" s="120"/>
    </row>
    <row r="61" spans="1:250" ht="6" customHeight="1">
      <c r="A61" s="102"/>
      <c r="B61" s="103"/>
      <c r="C61" s="92"/>
      <c r="D61" s="76"/>
      <c r="E61" s="76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</row>
    <row r="62" spans="1:250" ht="18.95" customHeight="1">
      <c r="A62" s="77" t="str">
        <f>'Anbieter A'!A62</f>
        <v>Erfahrung in der Nachführung der amtlichen Vermessung</v>
      </c>
      <c r="B62" s="106"/>
      <c r="C62" s="106"/>
      <c r="D62" s="78" t="s">
        <v>21</v>
      </c>
      <c r="E62" s="123">
        <f>ROUND((D64+D66)*C64+D73*C73,1)</f>
        <v>0</v>
      </c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</row>
    <row r="63" spans="1:250" ht="18.95" customHeight="1">
      <c r="A63" s="79" t="str">
        <f>'Anbieter A'!A63</f>
        <v>Erfahrung des Büros in ähnlichen Gemeinden</v>
      </c>
      <c r="B63" s="75"/>
      <c r="C63" s="80" t="s">
        <v>51</v>
      </c>
      <c r="D63" s="80" t="s">
        <v>35</v>
      </c>
      <c r="E63" s="76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  <c r="IE63" s="75"/>
      <c r="IF63" s="75"/>
      <c r="IG63" s="75"/>
      <c r="IH63" s="75"/>
      <c r="II63" s="75"/>
      <c r="IJ63" s="75"/>
      <c r="IK63" s="75"/>
      <c r="IL63" s="75"/>
      <c r="IM63" s="75"/>
      <c r="IN63" s="75"/>
      <c r="IO63" s="75"/>
      <c r="IP63" s="75"/>
    </row>
    <row r="64" spans="1:250">
      <c r="A64" s="101"/>
      <c r="B64" s="107" t="str">
        <f>'Anbieter A'!B64</f>
        <v>- Nachführungsgeometer (0 - 5 Jahre) -&gt; (1.5 Punkte)</v>
      </c>
      <c r="C64" s="223">
        <f>Zusammenfassung!D36</f>
        <v>0.66666666666666663</v>
      </c>
      <c r="D64" s="205"/>
      <c r="E64" s="76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  <c r="IE64" s="75"/>
      <c r="IF64" s="75"/>
      <c r="IG64" s="75"/>
      <c r="IH64" s="75"/>
      <c r="II64" s="75"/>
      <c r="IJ64" s="75"/>
      <c r="IK64" s="75"/>
      <c r="IL64" s="75"/>
      <c r="IM64" s="75"/>
      <c r="IN64" s="75"/>
      <c r="IO64" s="75"/>
      <c r="IP64" s="75"/>
    </row>
    <row r="65" spans="1:250">
      <c r="A65" s="101"/>
      <c r="B65" s="107" t="str">
        <f>'Anbieter A'!B65</f>
        <v>- Nachführungsgeometer (6 und mehr Jahre) -&gt; (3 Punkte)</v>
      </c>
      <c r="C65" s="224"/>
      <c r="D65" s="206"/>
      <c r="E65" s="76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  <c r="IE65" s="75"/>
      <c r="IF65" s="75"/>
      <c r="IG65" s="75"/>
      <c r="IH65" s="75"/>
      <c r="II65" s="75"/>
      <c r="IJ65" s="75"/>
      <c r="IK65" s="75"/>
      <c r="IL65" s="75"/>
      <c r="IM65" s="75"/>
      <c r="IN65" s="75"/>
      <c r="IO65" s="75"/>
      <c r="IP65" s="75"/>
    </row>
    <row r="66" spans="1:250">
      <c r="A66" s="101"/>
      <c r="B66" s="107" t="str">
        <f>'Anbieter A'!B66</f>
        <v>- Sachbearbeiter (Ansprechperson) (0 - 5 Jahre) -&gt; (1 Punkt)</v>
      </c>
      <c r="C66" s="224"/>
      <c r="D66" s="205"/>
      <c r="E66" s="76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</row>
    <row r="67" spans="1:250">
      <c r="A67" s="101"/>
      <c r="B67" s="107" t="str">
        <f>'Anbieter A'!B67</f>
        <v>- Sachbearbeiter (Ansprechperson) (6 und mehr Jahre) -&gt; (2 Punkte)</v>
      </c>
      <c r="C67" s="225"/>
      <c r="D67" s="206"/>
      <c r="E67" s="76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</row>
    <row r="68" spans="1:250" ht="4.5" customHeight="1">
      <c r="A68" s="101"/>
      <c r="B68" s="107"/>
      <c r="C68" s="107"/>
      <c r="D68" s="82"/>
      <c r="E68" s="76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</row>
    <row r="69" spans="1:250" ht="25.5">
      <c r="A69" s="75"/>
      <c r="B69" s="94" t="s">
        <v>33</v>
      </c>
      <c r="C69" s="109"/>
      <c r="D69" s="95"/>
      <c r="E69" s="76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</row>
    <row r="70" spans="1:250" ht="4.5" customHeight="1">
      <c r="A70" s="96"/>
      <c r="B70" s="110"/>
      <c r="C70" s="126"/>
      <c r="D70" s="99"/>
      <c r="E70" s="76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</row>
    <row r="71" spans="1:250" ht="18.95" customHeight="1">
      <c r="A71" s="112" t="str">
        <f>'Anbieter A'!A71</f>
        <v>Führungserfahrung des Nachführungsgeometers</v>
      </c>
      <c r="B71" s="113"/>
      <c r="C71" s="80" t="s">
        <v>51</v>
      </c>
      <c r="D71" s="80" t="s">
        <v>35</v>
      </c>
      <c r="E71" s="76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</row>
    <row r="72" spans="1:250">
      <c r="A72" s="75"/>
      <c r="B72" s="2" t="str">
        <f>'Anbieter A'!B72</f>
        <v>Anzahl Jahre in einer leitenden Funktion (Projektleitung, Abteilungsleitung oder Geschäftsleitung)</v>
      </c>
      <c r="C72" s="2"/>
      <c r="D72" s="82"/>
      <c r="E72" s="76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</row>
    <row r="73" spans="1:250" ht="12.75" customHeight="1">
      <c r="A73" s="101"/>
      <c r="B73" s="92" t="str">
        <f>'Anbieter A'!B73</f>
        <v>- Mehr als 10 Jahre -&gt; (5 Punkte)</v>
      </c>
      <c r="C73" s="216">
        <f>Zusammenfassung!D37</f>
        <v>0.33333333333333331</v>
      </c>
      <c r="D73" s="219"/>
      <c r="E73" s="76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</row>
    <row r="74" spans="1:250" ht="12.75" customHeight="1">
      <c r="A74" s="101"/>
      <c r="B74" s="92" t="str">
        <f>'Anbieter A'!B74</f>
        <v>- 6 - 10 Jahre -&gt; (4 Punkte)</v>
      </c>
      <c r="C74" s="217"/>
      <c r="D74" s="195"/>
      <c r="E74" s="76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</row>
    <row r="75" spans="1:250" ht="12.75" customHeight="1">
      <c r="A75" s="101"/>
      <c r="B75" s="92" t="str">
        <f>'Anbieter A'!B75</f>
        <v>- 3 - 5 Jahre -&gt; (3 Punkte)</v>
      </c>
      <c r="C75" s="217"/>
      <c r="D75" s="195"/>
      <c r="E75" s="76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</row>
    <row r="76" spans="1:250" ht="12.75" customHeight="1">
      <c r="A76" s="101"/>
      <c r="B76" s="92" t="str">
        <f>'Anbieter A'!B76</f>
        <v>- 1 - 2 Jahre -&gt; (2 Punkt)</v>
      </c>
      <c r="C76" s="217"/>
      <c r="D76" s="195"/>
      <c r="E76" s="76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</row>
    <row r="77" spans="1:250" ht="12.75" customHeight="1">
      <c r="A77" s="101"/>
      <c r="B77" s="92" t="str">
        <f>'Anbieter A'!B77</f>
        <v>- &lt; 1 Jahr -&gt; (1 Punkte)</v>
      </c>
      <c r="C77" s="228"/>
      <c r="D77" s="196"/>
      <c r="E77" s="76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</row>
    <row r="78" spans="1:250" ht="4.5" customHeight="1">
      <c r="A78" s="101"/>
      <c r="B78" s="92"/>
      <c r="C78" s="92"/>
      <c r="D78" s="82"/>
      <c r="E78" s="76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</row>
    <row r="79" spans="1:250" ht="25.5">
      <c r="A79" s="101"/>
      <c r="B79" s="94" t="s">
        <v>33</v>
      </c>
      <c r="C79" s="105"/>
      <c r="D79" s="105"/>
      <c r="E79" s="76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</row>
    <row r="80" spans="1:250" ht="6" customHeight="1">
      <c r="A80" s="75"/>
      <c r="B80" s="101"/>
      <c r="C80" s="101"/>
      <c r="D80" s="75"/>
      <c r="E80" s="76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</row>
    <row r="81" spans="1:250" ht="18.75" customHeight="1">
      <c r="A81" s="77" t="str">
        <f>'Anbieter A'!A81</f>
        <v>Nachhaltigkeit</v>
      </c>
      <c r="B81" s="106"/>
      <c r="C81" s="106"/>
      <c r="D81" s="78" t="s">
        <v>21</v>
      </c>
      <c r="E81" s="123" t="e">
        <f>ROUND(D85*C83+(D90+D91)*C90,1)</f>
        <v>#DIV/0!</v>
      </c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</row>
    <row r="82" spans="1:250" ht="18.95" customHeight="1">
      <c r="A82" s="79" t="str">
        <f>'Anbieter A'!A82</f>
        <v xml:space="preserve">Soziale Nachhaltigkeit, Ausbildung Lernende
</v>
      </c>
      <c r="B82" s="75"/>
      <c r="C82" s="80" t="s">
        <v>51</v>
      </c>
      <c r="D82" s="80"/>
      <c r="E82" s="76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</row>
    <row r="83" spans="1:250">
      <c r="A83" s="101"/>
      <c r="B83" s="114" t="str">
        <f>'Anbieter A'!B83</f>
        <v>- Anzahl Vollzeitstellen (inkl. Lernende) im Bereich amtliche Vermessung</v>
      </c>
      <c r="C83" s="211">
        <f>Zusammenfassung!D41</f>
        <v>0.5</v>
      </c>
      <c r="D83" s="146"/>
      <c r="E83" s="76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</row>
    <row r="84" spans="1:250">
      <c r="A84" s="101"/>
      <c r="B84" s="125" t="str">
        <f>'Anbieter A'!B84</f>
        <v>- Davon Ausbildungsplätze für Lernende «GeomatikerIn EFZ (Schwerpunkt Vermessung)»</v>
      </c>
      <c r="C84" s="212"/>
      <c r="D84" s="146"/>
      <c r="E84" s="76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</row>
    <row r="85" spans="1:250">
      <c r="A85" s="101"/>
      <c r="B85" s="125"/>
      <c r="C85" s="162" t="s">
        <v>102</v>
      </c>
      <c r="D85" s="160" t="e">
        <f>ROUND(IF((D84/D83)&lt;=0.4,12.5*(D84/D83),IF((D84/D83)&gt;0.4,5)),1)</f>
        <v>#DIV/0!</v>
      </c>
      <c r="E85" s="76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</row>
    <row r="86" spans="1:250" ht="4.5" customHeight="1">
      <c r="A86" s="101"/>
      <c r="B86" s="115"/>
      <c r="C86" s="115"/>
      <c r="D86" s="82"/>
      <c r="E86" s="76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</row>
    <row r="87" spans="1:250" ht="25.5">
      <c r="A87" s="75"/>
      <c r="B87" s="94" t="s">
        <v>33</v>
      </c>
      <c r="C87" s="117"/>
      <c r="D87" s="95"/>
      <c r="E87" s="76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</row>
    <row r="88" spans="1:250" ht="4.5" customHeight="1">
      <c r="A88" s="118"/>
      <c r="B88" s="97"/>
      <c r="C88" s="98"/>
      <c r="D88" s="99"/>
      <c r="E88" s="76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</row>
    <row r="89" spans="1:250" ht="25.5" customHeight="1">
      <c r="A89" s="79" t="str">
        <f>'Anbieter A'!A89</f>
        <v>Ökologie</v>
      </c>
      <c r="B89" s="79"/>
      <c r="C89" s="90" t="s">
        <v>51</v>
      </c>
      <c r="D89" s="80" t="s">
        <v>35</v>
      </c>
    </row>
    <row r="90" spans="1:250" ht="38.25">
      <c r="A90" s="119"/>
      <c r="B90" s="92" t="str">
        <f>'Anbieter A'!B90</f>
        <v>- Liegt ein Nachhaltigkeitsbericht vor?
   Ja         (3 Punkte)
   Nein      (0 Punkte)</v>
      </c>
      <c r="C90" s="207">
        <f>Zusammenfassung!D42</f>
        <v>0.5</v>
      </c>
      <c r="D90" s="161"/>
    </row>
    <row r="91" spans="1:250" ht="51">
      <c r="A91" s="119"/>
      <c r="B91" s="92" t="str">
        <f>'Anbieter A'!B91</f>
        <v>- Welches Stromprodukt wird verwendet?
   Ökostrom/Sonne                   (2 Punkte)
   Erneuerbar/Wasser              (1.5 Punkte)
   Kernenergie/Erneuerbar       (1.0 Punkte)</v>
      </c>
      <c r="C91" s="198"/>
      <c r="D91" s="161"/>
    </row>
    <row r="92" spans="1:250" ht="4.5" customHeight="1">
      <c r="A92" s="119"/>
      <c r="B92" s="92"/>
      <c r="C92" s="92"/>
    </row>
    <row r="93" spans="1:250" ht="25.5">
      <c r="A93" s="119"/>
      <c r="B93" s="94" t="s">
        <v>33</v>
      </c>
      <c r="C93" s="94"/>
      <c r="D93" s="120"/>
    </row>
    <row r="94" spans="1:250" ht="4.5" customHeight="1">
      <c r="A94" s="121"/>
      <c r="B94" s="97"/>
      <c r="C94" s="98"/>
      <c r="D94" s="121"/>
    </row>
    <row r="95" spans="1:250">
      <c r="C95" s="127"/>
    </row>
  </sheetData>
  <sheetProtection selectLockedCells="1"/>
  <mergeCells count="19">
    <mergeCell ref="D64:D65"/>
    <mergeCell ref="D66:D67"/>
    <mergeCell ref="C83:C84"/>
    <mergeCell ref="D73:D77"/>
    <mergeCell ref="C73:C77"/>
    <mergeCell ref="C90:C91"/>
    <mergeCell ref="C64:C67"/>
    <mergeCell ref="C9:C12"/>
    <mergeCell ref="C22:C24"/>
    <mergeCell ref="C29:C31"/>
    <mergeCell ref="C37:C39"/>
    <mergeCell ref="A56:B56"/>
    <mergeCell ref="C57:C58"/>
    <mergeCell ref="D37:D39"/>
    <mergeCell ref="A50:B50"/>
    <mergeCell ref="C51:C52"/>
    <mergeCell ref="D51:D52"/>
    <mergeCell ref="C44:C46"/>
    <mergeCell ref="D44:D46"/>
  </mergeCells>
  <phoneticPr fontId="0" type="noConversion"/>
  <conditionalFormatting sqref="D9">
    <cfRule type="expression" dxfId="55" priority="8">
      <formula>SUM(D9:D12)&gt;5</formula>
    </cfRule>
    <cfRule type="cellIs" dxfId="54" priority="9" operator="greaterThan">
      <formula>3</formula>
    </cfRule>
  </conditionalFormatting>
  <conditionalFormatting sqref="D10">
    <cfRule type="expression" dxfId="53" priority="6">
      <formula>SUM(D9:D12)&gt;5</formula>
    </cfRule>
    <cfRule type="cellIs" dxfId="52" priority="7" operator="greaterThan">
      <formula>2</formula>
    </cfRule>
  </conditionalFormatting>
  <conditionalFormatting sqref="D11">
    <cfRule type="expression" dxfId="51" priority="4">
      <formula>SUM(D9:D12)&gt;5</formula>
    </cfRule>
    <cfRule type="cellIs" dxfId="50" priority="5" operator="greaterThan">
      <formula>1.5</formula>
    </cfRule>
  </conditionalFormatting>
  <conditionalFormatting sqref="D12">
    <cfRule type="expression" dxfId="49" priority="2">
      <formula>SUM(D9:D12)&gt;5</formula>
    </cfRule>
    <cfRule type="cellIs" dxfId="48" priority="3" operator="greaterThan">
      <formula>1</formula>
    </cfRule>
  </conditionalFormatting>
  <conditionalFormatting sqref="D17">
    <cfRule type="cellIs" dxfId="47" priority="42" operator="greaterThan">
      <formula>5</formula>
    </cfRule>
  </conditionalFormatting>
  <conditionalFormatting sqref="D22:D23">
    <cfRule type="cellIs" dxfId="46" priority="21" operator="greaterThan">
      <formula>2</formula>
    </cfRule>
  </conditionalFormatting>
  <conditionalFormatting sqref="D24">
    <cfRule type="cellIs" dxfId="45" priority="20" operator="greaterThan">
      <formula>1</formula>
    </cfRule>
  </conditionalFormatting>
  <conditionalFormatting sqref="D29">
    <cfRule type="cellIs" dxfId="44" priority="19" operator="greaterThan">
      <formula>1</formula>
    </cfRule>
  </conditionalFormatting>
  <conditionalFormatting sqref="D30:D31">
    <cfRule type="cellIs" dxfId="43" priority="17" operator="greaterThan">
      <formula>2</formula>
    </cfRule>
  </conditionalFormatting>
  <conditionalFormatting sqref="D37:D39">
    <cfRule type="cellIs" dxfId="42" priority="15" operator="greaterThan">
      <formula>5</formula>
    </cfRule>
  </conditionalFormatting>
  <conditionalFormatting sqref="D44:D46">
    <cfRule type="cellIs" dxfId="41" priority="13" operator="greaterThan">
      <formula>5</formula>
    </cfRule>
  </conditionalFormatting>
  <conditionalFormatting sqref="D51:D52">
    <cfRule type="cellIs" dxfId="40" priority="14" operator="greaterThan">
      <formula>5</formula>
    </cfRule>
  </conditionalFormatting>
  <conditionalFormatting sqref="D57">
    <cfRule type="cellIs" dxfId="39" priority="12" operator="greaterThan">
      <formula>3</formula>
    </cfRule>
  </conditionalFormatting>
  <conditionalFormatting sqref="D58">
    <cfRule type="cellIs" dxfId="38" priority="1" operator="greaterThan">
      <formula>2</formula>
    </cfRule>
  </conditionalFormatting>
  <conditionalFormatting sqref="D64">
    <cfRule type="cellIs" dxfId="37" priority="30" operator="greaterThan">
      <formula>3</formula>
    </cfRule>
  </conditionalFormatting>
  <conditionalFormatting sqref="D66">
    <cfRule type="cellIs" dxfId="36" priority="28" operator="greaterThan">
      <formula>2</formula>
    </cfRule>
  </conditionalFormatting>
  <conditionalFormatting sqref="D73:D77">
    <cfRule type="cellIs" dxfId="35" priority="26" operator="greaterThan">
      <formula>5</formula>
    </cfRule>
  </conditionalFormatting>
  <conditionalFormatting sqref="D85">
    <cfRule type="cellIs" dxfId="34" priority="10" operator="greaterThan">
      <formula>5</formula>
    </cfRule>
  </conditionalFormatting>
  <conditionalFormatting sqref="D90">
    <cfRule type="cellIs" dxfId="33" priority="23" operator="greaterThan">
      <formula>3</formula>
    </cfRule>
  </conditionalFormatting>
  <conditionalFormatting sqref="D91">
    <cfRule type="cellIs" dxfId="32" priority="11" operator="greaterThan">
      <formula>2</formula>
    </cfRule>
  </conditionalFormatting>
  <conditionalFormatting sqref="E7">
    <cfRule type="cellIs" dxfId="31" priority="47" operator="greaterThan">
      <formula>5</formula>
    </cfRule>
  </conditionalFormatting>
  <conditionalFormatting sqref="E35">
    <cfRule type="cellIs" dxfId="30" priority="16" operator="greaterThan">
      <formula>5</formula>
    </cfRule>
  </conditionalFormatting>
  <conditionalFormatting sqref="E62">
    <cfRule type="cellIs" dxfId="29" priority="31" operator="greaterThan">
      <formula>5</formula>
    </cfRule>
  </conditionalFormatting>
  <conditionalFormatting sqref="E81">
    <cfRule type="cellIs" dxfId="28" priority="25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P95"/>
  <sheetViews>
    <sheetView zoomScale="130" zoomScaleNormal="130" workbookViewId="0">
      <selection activeCell="A3" sqref="A3"/>
    </sheetView>
  </sheetViews>
  <sheetFormatPr baseColWidth="10" defaultColWidth="11.28515625" defaultRowHeight="12.75"/>
  <cols>
    <col min="1" max="1" width="4.5703125" style="69" customWidth="1"/>
    <col min="2" max="2" width="88" style="69" customWidth="1"/>
    <col min="3" max="3" width="11.7109375" style="69" customWidth="1"/>
    <col min="4" max="4" width="11.28515625" style="69" customWidth="1"/>
    <col min="5" max="5" width="13.42578125" style="69" customWidth="1"/>
    <col min="6" max="16384" width="11.28515625" style="69"/>
  </cols>
  <sheetData>
    <row r="1" spans="1:250" ht="14.25">
      <c r="A1" s="67" t="s">
        <v>0</v>
      </c>
      <c r="B1" s="67"/>
      <c r="C1" s="67"/>
      <c r="D1" s="67"/>
      <c r="E1" s="68" t="str">
        <f>Zusammenfassung!B3</f>
        <v>Oeschenbach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</row>
    <row r="2" spans="1:250" ht="14.25">
      <c r="A2" s="67" t="str">
        <f>Zusammenfassung!A2</f>
        <v>Wahl Nachführungsgeometer/in für die Periode 2026-2033</v>
      </c>
      <c r="B2" s="67"/>
      <c r="C2" s="67"/>
      <c r="D2" s="67"/>
      <c r="E2" s="70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</row>
    <row r="3" spans="1:250" ht="14.25">
      <c r="A3" s="68"/>
      <c r="B3" s="67"/>
      <c r="C3" s="67"/>
      <c r="D3" s="67"/>
      <c r="E3" s="70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</row>
    <row r="4" spans="1:250" ht="15">
      <c r="A4" s="71" t="s">
        <v>23</v>
      </c>
      <c r="B4" s="71"/>
      <c r="C4" s="71"/>
      <c r="D4" s="67"/>
      <c r="E4" s="72" t="s">
        <v>26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ht="15">
      <c r="A5" s="73"/>
      <c r="B5" s="72"/>
      <c r="C5" s="72"/>
      <c r="D5" s="67"/>
      <c r="E5" s="74" t="str">
        <f>Zusammenfassung!B12</f>
        <v>e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>
      <c r="A6" s="75"/>
      <c r="B6" s="75"/>
      <c r="C6" s="75"/>
      <c r="D6" s="75"/>
      <c r="E6" s="76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</row>
    <row r="7" spans="1:250" ht="18.95" customHeight="1">
      <c r="A7" s="77" t="str">
        <f>'Anbieter A'!A7</f>
        <v>Angebotene Dienstleistungen</v>
      </c>
      <c r="B7" s="78"/>
      <c r="C7" s="78"/>
      <c r="D7" s="78" t="s">
        <v>21</v>
      </c>
      <c r="E7" s="123">
        <f>ROUND((D9+D10+D11+D12)*C9+D17*C17+(D22+D23+D24)*C22+(D29+D30+D31)*C29,1)</f>
        <v>0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</row>
    <row r="8" spans="1:250" ht="18.95" customHeight="1">
      <c r="A8" s="79" t="str">
        <f>'Anbieter A'!A8</f>
        <v>Persönliche Präsentation des Angebots und / oder nur Dienstleistungskonzept</v>
      </c>
      <c r="B8" s="75"/>
      <c r="C8" s="80" t="s">
        <v>51</v>
      </c>
      <c r="D8" s="80" t="s">
        <v>35</v>
      </c>
      <c r="E8" s="76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</row>
    <row r="9" spans="1:250" ht="25.5">
      <c r="B9" s="2" t="str">
        <f>'Anbieter A'!B9</f>
        <v>- Dienstleistungskonzept: Ist das Angebot strukturiert und verständlich aufgebaut? -&gt; (Wert zwischen 0.0 und 1.5 (0.0 und 3.0 wenn keine persönliche Präsentation))</v>
      </c>
      <c r="C9" s="207">
        <f>Zusammenfassung!D24</f>
        <v>0.625</v>
      </c>
      <c r="D9" s="81"/>
      <c r="E9" s="76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</row>
    <row r="10" spans="1:250" ht="25.5">
      <c r="B10" s="2" t="str">
        <f>'Anbieter A'!B10</f>
        <v>- Dienstleistungskonzept: Wird eine plausible Auftragsabwicklung vorgestellt? -&gt; (Wert zwischen 0.0 und 1.0 (0.0 und 2.0 wenn keine persönliche Präsentation))</v>
      </c>
      <c r="C10" s="213"/>
      <c r="D10" s="81"/>
      <c r="E10" s="76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</row>
    <row r="11" spans="1:250" ht="25.5">
      <c r="B11" s="2" t="str">
        <f>'Anbieter A'!B11</f>
        <v>- Persönliche Präsentation: Wurden alle Fragen zur Zufriedenheit beantwortet? -&gt; (Wert zwischen 0.0 und 1.5, nur bei einer persönlichen Präsentation)</v>
      </c>
      <c r="C11" s="213"/>
      <c r="D11" s="81"/>
      <c r="E11" s="76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</row>
    <row r="12" spans="1:250" ht="25.5">
      <c r="B12" s="1" t="str">
        <f>'Anbieter A'!B12</f>
        <v>- Persönliche Präsentation: Überzeugte das Auftreten? -&gt; (Wert zwischen 0.0 und 1.0, nur bei einer persönlichen Präsentation)</v>
      </c>
      <c r="C12" s="198"/>
      <c r="D12" s="81"/>
      <c r="E12" s="76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</row>
    <row r="13" spans="1:250" ht="4.5" customHeight="1">
      <c r="B13" s="1"/>
      <c r="C13" s="1"/>
      <c r="D13" s="82"/>
      <c r="E13" s="76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</row>
    <row r="14" spans="1:250" ht="30.75" customHeight="1">
      <c r="B14" s="94" t="s">
        <v>32</v>
      </c>
      <c r="C14" s="5"/>
      <c r="D14" s="83"/>
      <c r="E14" s="76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</row>
    <row r="15" spans="1:250" s="89" customFormat="1" ht="4.5" customHeight="1">
      <c r="A15" s="84"/>
      <c r="B15" s="85"/>
      <c r="C15" s="86"/>
      <c r="D15" s="87"/>
      <c r="E15" s="88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</row>
    <row r="16" spans="1:250" ht="18.95" customHeight="1">
      <c r="A16" s="3" t="str">
        <f>'Anbieter A'!A16</f>
        <v>Referenzen</v>
      </c>
      <c r="B16" s="75"/>
      <c r="C16" s="90" t="s">
        <v>51</v>
      </c>
      <c r="D16" s="80" t="s">
        <v>35</v>
      </c>
      <c r="E16" s="76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</row>
    <row r="17" spans="1:250">
      <c r="B17" s="2" t="str">
        <f>'Anbieter A'!B17</f>
        <v>- Zusammenarbeit -&gt; (Wert zwischen 0.0 und 5.0, gemäss Tabelle Kap. 3.4)</v>
      </c>
      <c r="C17" s="144">
        <f>Zusammenfassung!D25</f>
        <v>0.125</v>
      </c>
      <c r="D17" s="81"/>
      <c r="E17" s="76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</row>
    <row r="18" spans="1:250" ht="4.5" customHeight="1">
      <c r="B18" s="2"/>
      <c r="C18" s="2"/>
      <c r="D18" s="82"/>
      <c r="E18" s="76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</row>
    <row r="19" spans="1:250" ht="25.5">
      <c r="B19" s="94" t="s">
        <v>32</v>
      </c>
      <c r="C19" s="4"/>
      <c r="D19" s="83"/>
      <c r="E19" s="76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</row>
    <row r="20" spans="1:250" s="89" customFormat="1" ht="4.5" customHeight="1">
      <c r="A20" s="84"/>
      <c r="B20" s="2"/>
      <c r="C20" s="2"/>
      <c r="D20" s="87"/>
      <c r="E20" s="88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</row>
    <row r="21" spans="1:250" ht="18.95" customHeight="1">
      <c r="A21" s="3" t="str">
        <f>'Anbieter A'!A21</f>
        <v>Kundendienst</v>
      </c>
      <c r="B21" s="91"/>
      <c r="C21" s="90" t="s">
        <v>51</v>
      </c>
      <c r="D21" s="80" t="s">
        <v>35</v>
      </c>
      <c r="E21" s="76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</row>
    <row r="22" spans="1:250" ht="51">
      <c r="A22" s="75"/>
      <c r="B22" s="92" t="str">
        <f>'Anbieter A'!B22</f>
        <v>- Fahrdistanz Gemeinde (Gemeindeverwaltung) -&gt; Bürostandort
   0 - 20 km                  (2 Punkte)
   21 - 40 km                (1 Punkt)
   Mehr als 40 km         (0 Punkte)</v>
      </c>
      <c r="C22" s="226">
        <f>Zusammenfassung!D26</f>
        <v>0.125</v>
      </c>
      <c r="D22" s="146"/>
      <c r="E22" s="76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</row>
    <row r="23" spans="1:250" ht="51">
      <c r="A23" s="75"/>
      <c r="B23" s="92" t="str">
        <f>'Anbieter A'!B23</f>
        <v>- Fest zugeteilte Ansprechperson für die Gemeinde bezüglich AV
   Nein                                                (0 Punkte)
   Ja, seit 4 Jahren oder weniger          (1 Punkt)
   Ja, seit 5 Jahren oder mehr              (2 Punkte)</v>
      </c>
      <c r="C23" s="213"/>
      <c r="D23" s="146"/>
      <c r="E23" s="76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</row>
    <row r="24" spans="1:250" ht="38.25">
      <c r="A24" s="75"/>
      <c r="B24" s="92" t="str">
        <f>'Anbieter A'!B24</f>
        <v>- Beratung Kunden: Online-Angebote (Bsp. Gesprächstermin buchen, Auftrag erfassen, etc.)
   Ja       (1 Punkt)
   Nein    (0 Punkte)</v>
      </c>
      <c r="C24" s="198"/>
      <c r="D24" s="146"/>
      <c r="E24" s="76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</row>
    <row r="25" spans="1:250" ht="4.5" customHeight="1">
      <c r="A25" s="75"/>
      <c r="B25" s="92"/>
      <c r="C25" s="92"/>
      <c r="D25" s="76"/>
      <c r="E25" s="76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</row>
    <row r="26" spans="1:250" ht="25.5">
      <c r="A26" s="75"/>
      <c r="B26" s="94" t="s">
        <v>33</v>
      </c>
      <c r="C26" s="94"/>
      <c r="D26" s="95"/>
      <c r="E26" s="76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</row>
    <row r="27" spans="1:250" ht="4.5" customHeight="1">
      <c r="A27" s="96"/>
      <c r="B27" s="97"/>
      <c r="C27" s="145"/>
      <c r="D27" s="99"/>
      <c r="E27" s="76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</row>
    <row r="28" spans="1:250" ht="18.95" customHeight="1">
      <c r="A28" s="100" t="str">
        <f>'Anbieter A'!A28</f>
        <v>Weitere Geomatik- und Vermessungsdienstleistungen im Rahmen der amtlichen Vermessung</v>
      </c>
      <c r="B28" s="101"/>
      <c r="C28" s="80" t="s">
        <v>51</v>
      </c>
      <c r="D28" s="80" t="s">
        <v>35</v>
      </c>
      <c r="E28" s="76"/>
      <c r="F28" s="76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</row>
    <row r="29" spans="1:250" ht="51">
      <c r="A29" s="100"/>
      <c r="B29" s="92" t="str">
        <f>'Anbieter A'!B29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9" s="226">
        <f>Zusammenfassung!D27</f>
        <v>0.125</v>
      </c>
      <c r="D29" s="146"/>
      <c r="E29" s="76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</row>
    <row r="30" spans="1:250" ht="51">
      <c r="A30" s="100"/>
      <c r="B30" s="92" t="str">
        <f>'Anbieter A'!B30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30" s="213"/>
      <c r="D30" s="146"/>
      <c r="E30" s="76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</row>
    <row r="31" spans="1:250" ht="63.75">
      <c r="A31" s="100"/>
      <c r="B31" s="92" t="str">
        <f>'Anbieter A'!B31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31" s="198"/>
      <c r="D31" s="146"/>
      <c r="E31" s="76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</row>
    <row r="32" spans="1:250" ht="4.5" customHeight="1">
      <c r="A32" s="100"/>
      <c r="B32" s="92"/>
      <c r="C32" s="92"/>
      <c r="D32" s="76"/>
      <c r="E32" s="76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</row>
    <row r="33" spans="1:250" ht="25.5">
      <c r="A33" s="100"/>
      <c r="B33" s="94" t="s">
        <v>33</v>
      </c>
      <c r="C33" s="94"/>
      <c r="D33" s="95"/>
      <c r="E33" s="76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</row>
    <row r="34" spans="1:250" ht="4.5" customHeight="1">
      <c r="A34" s="100"/>
      <c r="B34" s="148"/>
      <c r="C34" s="149"/>
      <c r="D34" s="76"/>
      <c r="E34" s="76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</row>
    <row r="35" spans="1:250" ht="18.75" customHeight="1">
      <c r="A35" s="77" t="str">
        <f>'Anbieter A'!A35</f>
        <v>Qualitätssicherung</v>
      </c>
      <c r="B35" s="106"/>
      <c r="C35" s="106"/>
      <c r="D35" s="78" t="s">
        <v>21</v>
      </c>
      <c r="E35" s="123">
        <f>ROUND(D37*C37+D44*C44+D51*C51+(D57+D58)*C57,1)</f>
        <v>0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</row>
    <row r="36" spans="1:250" ht="18.95" customHeight="1">
      <c r="A36" s="79" t="str">
        <f>'Anbieter A'!A36</f>
        <v>Qualitätssicherung in der amtlichen Vermessung</v>
      </c>
      <c r="B36" s="75"/>
      <c r="C36" s="80" t="s">
        <v>51</v>
      </c>
      <c r="D36" s="80" t="s">
        <v>35</v>
      </c>
      <c r="E36" s="76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</row>
    <row r="37" spans="1:250">
      <c r="A37" s="101"/>
      <c r="B37" s="125" t="str">
        <f>'Anbieter A'!B37</f>
        <v>- ISO-zertifiziertes Qualitätsmanagementsystem -&gt; (5 Punkte)</v>
      </c>
      <c r="C37" s="227">
        <f>Zusammenfassung!D30</f>
        <v>0.25</v>
      </c>
      <c r="D37" s="219"/>
      <c r="E37" s="76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</row>
    <row r="38" spans="1:250">
      <c r="A38" s="101"/>
      <c r="B38" s="125" t="str">
        <f>'Anbieter A'!B38</f>
        <v>- Eigenes Qualitätsmanagementsystem -&gt; (3 Punkte)</v>
      </c>
      <c r="C38" s="221"/>
      <c r="D38" s="195"/>
      <c r="E38" s="76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</row>
    <row r="39" spans="1:250">
      <c r="A39" s="101"/>
      <c r="B39" s="125" t="str">
        <f>'Anbieter A'!B39</f>
        <v>- Kein Qualitätsmanagementsystem -&gt; (0 Punkte)</v>
      </c>
      <c r="C39" s="222"/>
      <c r="D39" s="196"/>
      <c r="E39" s="76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</row>
    <row r="40" spans="1:250" ht="4.5" customHeight="1">
      <c r="A40" s="101"/>
      <c r="B40" s="115"/>
      <c r="C40" s="115"/>
      <c r="D40" s="82"/>
      <c r="E40" s="76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</row>
    <row r="41" spans="1:250" ht="25.5">
      <c r="A41" s="75"/>
      <c r="B41" s="94" t="s">
        <v>33</v>
      </c>
      <c r="C41" s="117"/>
      <c r="D41" s="95"/>
      <c r="E41" s="76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</row>
    <row r="42" spans="1:250" ht="4.5" customHeight="1">
      <c r="A42" s="75"/>
      <c r="B42" s="148"/>
      <c r="C42" s="154"/>
      <c r="D42" s="155"/>
      <c r="E42" s="76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</row>
    <row r="43" spans="1:250" ht="18.75" customHeight="1">
      <c r="A43" s="151" t="str">
        <f>'Anbieter A'!A43</f>
        <v>Informationssicherheit</v>
      </c>
      <c r="B43" s="153"/>
      <c r="C43" s="80" t="s">
        <v>51</v>
      </c>
      <c r="D43" s="80" t="s">
        <v>35</v>
      </c>
      <c r="E43" s="76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</row>
    <row r="44" spans="1:250">
      <c r="A44" s="75"/>
      <c r="B44" s="114" t="str">
        <f>'Anbieter A'!B44</f>
        <v>- Nachweis gemäss Art. 19 Abs. 1 (VAV-VBS) -&gt; (5 Punkte)</v>
      </c>
      <c r="C44" s="220">
        <f>Zusammenfassung!D31</f>
        <v>0.25</v>
      </c>
      <c r="D44" s="219"/>
      <c r="E44" s="76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</row>
    <row r="45" spans="1:250">
      <c r="A45" s="75"/>
      <c r="B45" s="114" t="str">
        <f>'Anbieter A'!B45</f>
        <v>- Zertifikat ausserhalb Norm -&gt; (3 Punkte)</v>
      </c>
      <c r="C45" s="221"/>
      <c r="D45" s="195"/>
      <c r="E45" s="76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</row>
    <row r="46" spans="1:250">
      <c r="A46" s="75"/>
      <c r="B46" s="114" t="str">
        <f>'Anbieter A'!B46</f>
        <v>- Keine Angaben/Nachweise -&gt; (0 Punkte)</v>
      </c>
      <c r="C46" s="222"/>
      <c r="D46" s="196"/>
      <c r="E46" s="76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</row>
    <row r="47" spans="1:250" ht="4.5" customHeight="1">
      <c r="A47" s="75"/>
      <c r="B47" s="115"/>
      <c r="C47" s="150"/>
      <c r="D47" s="76"/>
      <c r="E47" s="76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</row>
    <row r="48" spans="1:250" ht="25.5">
      <c r="A48" s="75"/>
      <c r="B48" s="94" t="s">
        <v>33</v>
      </c>
      <c r="C48" s="150"/>
      <c r="D48" s="76"/>
      <c r="E48" s="76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</row>
    <row r="49" spans="1:250" ht="4.5" customHeight="1">
      <c r="A49" s="118"/>
      <c r="B49" s="97"/>
      <c r="C49" s="98"/>
      <c r="D49" s="99"/>
      <c r="E49" s="76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</row>
    <row r="50" spans="1:250" ht="25.5" customHeight="1">
      <c r="A50" s="204" t="str">
        <f>'Anbieter A'!A50</f>
        <v xml:space="preserve">Art der Sicherstellung der Stellvertretung des Nachführungsgeometers, z. B. bei Ferien (gemäss Art. 5, KVAV)
</v>
      </c>
      <c r="B50" s="204"/>
      <c r="C50" s="90" t="s">
        <v>51</v>
      </c>
      <c r="D50" s="80" t="s">
        <v>35</v>
      </c>
    </row>
    <row r="51" spans="1:250">
      <c r="A51" s="119"/>
      <c r="B51" s="92" t="str">
        <f>'Anbieter A'!B51</f>
        <v>- Stellvertreter in der Firma -&gt; (5 Punkte)</v>
      </c>
      <c r="C51" s="197">
        <f>Zusammenfassung!D32</f>
        <v>0.25</v>
      </c>
      <c r="D51" s="199"/>
    </row>
    <row r="52" spans="1:250">
      <c r="A52" s="119"/>
      <c r="B52" s="92" t="str">
        <f>'Anbieter A'!B52</f>
        <v>- Stellvertreter in einer anderen Firma -&gt; (3 Punkte)</v>
      </c>
      <c r="C52" s="198"/>
      <c r="D52" s="200"/>
    </row>
    <row r="53" spans="1:250" ht="4.5" customHeight="1">
      <c r="A53" s="119"/>
      <c r="B53" s="92"/>
      <c r="C53" s="92"/>
    </row>
    <row r="54" spans="1:250" ht="25.5">
      <c r="A54" s="119"/>
      <c r="B54" s="94" t="s">
        <v>33</v>
      </c>
      <c r="C54" s="94"/>
      <c r="D54" s="120"/>
    </row>
    <row r="55" spans="1:250" ht="4.5" customHeight="1">
      <c r="A55" s="119"/>
      <c r="B55" s="148"/>
      <c r="C55" s="149"/>
    </row>
    <row r="56" spans="1:250">
      <c r="A56" s="204" t="str">
        <f>'Anbieter A'!A56</f>
        <v xml:space="preserve">Weiterbildung AV Mitarbeiter
</v>
      </c>
      <c r="B56" s="204"/>
      <c r="C56" s="80" t="s">
        <v>51</v>
      </c>
      <c r="D56" s="80" t="s">
        <v>35</v>
      </c>
    </row>
    <row r="57" spans="1:250" ht="25.5">
      <c r="A57" s="119"/>
      <c r="B57" s="92" t="str">
        <f>'Anbieter A'!B57</f>
        <v>- Konzept mit klaren Vorgaben im Bereich Technik (Geräte, Software) und Geomatik
   Weiterbildungskonzept liegt vor -&gt; (3 Punkte)</v>
      </c>
      <c r="C57" s="197">
        <f>Zusammenfassung!D33</f>
        <v>0.25</v>
      </c>
      <c r="D57" s="157"/>
    </row>
    <row r="58" spans="1:250" ht="25.5">
      <c r="A58" s="119"/>
      <c r="B58" s="92" t="str">
        <f>'Anbieter A'!B58</f>
        <v>- Konzept mit klaren Vorgaben im Bereich Technik (Geräte, Software) und Geomatik
   Weiterbildungsnachweis (Anzahl Stunden + Inhalt) aller Mitarbeiter -&gt; (2 Punkte)</v>
      </c>
      <c r="C58" s="198"/>
      <c r="D58" s="157"/>
    </row>
    <row r="59" spans="1:250" ht="4.5" customHeight="1">
      <c r="A59" s="119"/>
      <c r="B59" s="92"/>
      <c r="C59" s="92"/>
    </row>
    <row r="60" spans="1:250" ht="25.5">
      <c r="A60" s="119"/>
      <c r="B60" s="94" t="s">
        <v>33</v>
      </c>
      <c r="C60" s="94"/>
      <c r="D60" s="120"/>
    </row>
    <row r="61" spans="1:250" ht="6" customHeight="1">
      <c r="A61" s="102"/>
      <c r="B61" s="103"/>
      <c r="C61" s="92"/>
      <c r="D61" s="76"/>
      <c r="E61" s="76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</row>
    <row r="62" spans="1:250" ht="18.95" customHeight="1">
      <c r="A62" s="77" t="str">
        <f>'Anbieter A'!A62</f>
        <v>Erfahrung in der Nachführung der amtlichen Vermessung</v>
      </c>
      <c r="B62" s="106"/>
      <c r="C62" s="106"/>
      <c r="D62" s="78" t="s">
        <v>21</v>
      </c>
      <c r="E62" s="123">
        <f>ROUND((D64+D66)*C64+D73*C73,1)</f>
        <v>0</v>
      </c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</row>
    <row r="63" spans="1:250" ht="18.95" customHeight="1">
      <c r="A63" s="79" t="str">
        <f>'Anbieter A'!A63</f>
        <v>Erfahrung des Büros in ähnlichen Gemeinden</v>
      </c>
      <c r="B63" s="75"/>
      <c r="C63" s="80" t="s">
        <v>51</v>
      </c>
      <c r="D63" s="80" t="s">
        <v>35</v>
      </c>
      <c r="E63" s="76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  <c r="IE63" s="75"/>
      <c r="IF63" s="75"/>
      <c r="IG63" s="75"/>
      <c r="IH63" s="75"/>
      <c r="II63" s="75"/>
      <c r="IJ63" s="75"/>
      <c r="IK63" s="75"/>
      <c r="IL63" s="75"/>
      <c r="IM63" s="75"/>
      <c r="IN63" s="75"/>
      <c r="IO63" s="75"/>
      <c r="IP63" s="75"/>
    </row>
    <row r="64" spans="1:250">
      <c r="A64" s="101"/>
      <c r="B64" s="107" t="str">
        <f>'Anbieter A'!B64</f>
        <v>- Nachführungsgeometer (0 - 5 Jahre) -&gt; (1.5 Punkte)</v>
      </c>
      <c r="C64" s="223">
        <f>Zusammenfassung!D36</f>
        <v>0.66666666666666663</v>
      </c>
      <c r="D64" s="205"/>
      <c r="E64" s="76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  <c r="IE64" s="75"/>
      <c r="IF64" s="75"/>
      <c r="IG64" s="75"/>
      <c r="IH64" s="75"/>
      <c r="II64" s="75"/>
      <c r="IJ64" s="75"/>
      <c r="IK64" s="75"/>
      <c r="IL64" s="75"/>
      <c r="IM64" s="75"/>
      <c r="IN64" s="75"/>
      <c r="IO64" s="75"/>
      <c r="IP64" s="75"/>
    </row>
    <row r="65" spans="1:250">
      <c r="A65" s="101"/>
      <c r="B65" s="107" t="str">
        <f>'Anbieter A'!B65</f>
        <v>- Nachführungsgeometer (6 und mehr Jahre) -&gt; (3 Punkte)</v>
      </c>
      <c r="C65" s="224"/>
      <c r="D65" s="206"/>
      <c r="E65" s="76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  <c r="IE65" s="75"/>
      <c r="IF65" s="75"/>
      <c r="IG65" s="75"/>
      <c r="IH65" s="75"/>
      <c r="II65" s="75"/>
      <c r="IJ65" s="75"/>
      <c r="IK65" s="75"/>
      <c r="IL65" s="75"/>
      <c r="IM65" s="75"/>
      <c r="IN65" s="75"/>
      <c r="IO65" s="75"/>
      <c r="IP65" s="75"/>
    </row>
    <row r="66" spans="1:250">
      <c r="A66" s="101"/>
      <c r="B66" s="107" t="str">
        <f>'Anbieter A'!B66</f>
        <v>- Sachbearbeiter (Ansprechperson) (0 - 5 Jahre) -&gt; (1 Punkt)</v>
      </c>
      <c r="C66" s="224"/>
      <c r="D66" s="205"/>
      <c r="E66" s="76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</row>
    <row r="67" spans="1:250">
      <c r="A67" s="101"/>
      <c r="B67" s="107" t="str">
        <f>'Anbieter A'!B67</f>
        <v>- Sachbearbeiter (Ansprechperson) (6 und mehr Jahre) -&gt; (2 Punkte)</v>
      </c>
      <c r="C67" s="225"/>
      <c r="D67" s="206"/>
      <c r="E67" s="76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</row>
    <row r="68" spans="1:250" ht="4.5" customHeight="1">
      <c r="A68" s="101"/>
      <c r="B68" s="107"/>
      <c r="C68" s="107"/>
      <c r="D68" s="82"/>
      <c r="E68" s="76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</row>
    <row r="69" spans="1:250" ht="25.5">
      <c r="A69" s="75"/>
      <c r="B69" s="94" t="s">
        <v>33</v>
      </c>
      <c r="C69" s="109"/>
      <c r="D69" s="95"/>
      <c r="E69" s="76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</row>
    <row r="70" spans="1:250" ht="4.5" customHeight="1">
      <c r="A70" s="96"/>
      <c r="B70" s="110"/>
      <c r="C70" s="126"/>
      <c r="D70" s="99"/>
      <c r="E70" s="76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</row>
    <row r="71" spans="1:250" ht="18.95" customHeight="1">
      <c r="A71" s="112" t="str">
        <f>'Anbieter A'!A71</f>
        <v>Führungserfahrung des Nachführungsgeometers</v>
      </c>
      <c r="B71" s="113"/>
      <c r="C71" s="80" t="s">
        <v>51</v>
      </c>
      <c r="D71" s="80" t="s">
        <v>35</v>
      </c>
      <c r="E71" s="76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</row>
    <row r="72" spans="1:250">
      <c r="A72" s="75"/>
      <c r="B72" s="2" t="str">
        <f>'Anbieter A'!B72</f>
        <v>Anzahl Jahre in einer leitenden Funktion (Projektleitung, Abteilungsleitung oder Geschäftsleitung)</v>
      </c>
      <c r="C72" s="2"/>
      <c r="D72" s="82"/>
      <c r="E72" s="76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</row>
    <row r="73" spans="1:250" ht="12.75" customHeight="1">
      <c r="A73" s="101"/>
      <c r="B73" s="92" t="str">
        <f>'Anbieter A'!B73</f>
        <v>- Mehr als 10 Jahre -&gt; (5 Punkte)</v>
      </c>
      <c r="C73" s="216">
        <f>Zusammenfassung!D37</f>
        <v>0.33333333333333331</v>
      </c>
      <c r="D73" s="219"/>
      <c r="E73" s="76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</row>
    <row r="74" spans="1:250" ht="12.75" customHeight="1">
      <c r="A74" s="101"/>
      <c r="B74" s="92" t="str">
        <f>'Anbieter A'!B74</f>
        <v>- 6 - 10 Jahre -&gt; (4 Punkte)</v>
      </c>
      <c r="C74" s="217"/>
      <c r="D74" s="195"/>
      <c r="E74" s="76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</row>
    <row r="75" spans="1:250" ht="12.75" customHeight="1">
      <c r="A75" s="101"/>
      <c r="B75" s="92" t="str">
        <f>'Anbieter A'!B75</f>
        <v>- 3 - 5 Jahre -&gt; (3 Punkte)</v>
      </c>
      <c r="C75" s="217"/>
      <c r="D75" s="195"/>
      <c r="E75" s="76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</row>
    <row r="76" spans="1:250" ht="12.75" customHeight="1">
      <c r="A76" s="101"/>
      <c r="B76" s="92" t="str">
        <f>'Anbieter A'!B76</f>
        <v>- 1 - 2 Jahre -&gt; (2 Punkt)</v>
      </c>
      <c r="C76" s="217"/>
      <c r="D76" s="195"/>
      <c r="E76" s="76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</row>
    <row r="77" spans="1:250" ht="12.75" customHeight="1">
      <c r="A77" s="101"/>
      <c r="B77" s="92" t="str">
        <f>'Anbieter A'!B77</f>
        <v>- &lt; 1 Jahr -&gt; (1 Punkte)</v>
      </c>
      <c r="C77" s="228"/>
      <c r="D77" s="196"/>
      <c r="E77" s="76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</row>
    <row r="78" spans="1:250" ht="4.5" customHeight="1">
      <c r="A78" s="101"/>
      <c r="B78" s="92"/>
      <c r="C78" s="92"/>
      <c r="D78" s="82"/>
      <c r="E78" s="76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</row>
    <row r="79" spans="1:250" ht="25.5">
      <c r="A79" s="101"/>
      <c r="B79" s="94" t="s">
        <v>33</v>
      </c>
      <c r="C79" s="105"/>
      <c r="D79" s="105"/>
      <c r="E79" s="76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</row>
    <row r="80" spans="1:250" ht="6" customHeight="1">
      <c r="A80" s="75"/>
      <c r="B80" s="101"/>
      <c r="C80" s="101"/>
      <c r="D80" s="75"/>
      <c r="E80" s="76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</row>
    <row r="81" spans="1:250" ht="18.75" customHeight="1">
      <c r="A81" s="77" t="str">
        <f>'Anbieter A'!A81</f>
        <v>Nachhaltigkeit</v>
      </c>
      <c r="B81" s="106"/>
      <c r="C81" s="106"/>
      <c r="D81" s="78" t="s">
        <v>21</v>
      </c>
      <c r="E81" s="123" t="e">
        <f>ROUND(D85*C83+(D90+D91)*C90,1)</f>
        <v>#DIV/0!</v>
      </c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</row>
    <row r="82" spans="1:250" ht="18.95" customHeight="1">
      <c r="A82" s="79" t="str">
        <f>'Anbieter A'!A82</f>
        <v xml:space="preserve">Soziale Nachhaltigkeit, Ausbildung Lernende
</v>
      </c>
      <c r="B82" s="75"/>
      <c r="C82" s="80" t="s">
        <v>51</v>
      </c>
      <c r="D82" s="80"/>
      <c r="E82" s="76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</row>
    <row r="83" spans="1:250">
      <c r="A83" s="101"/>
      <c r="B83" s="114" t="str">
        <f>'Anbieter A'!B83</f>
        <v>- Anzahl Vollzeitstellen (inkl. Lernende) im Bereich amtliche Vermessung</v>
      </c>
      <c r="C83" s="211">
        <f>Zusammenfassung!D41</f>
        <v>0.5</v>
      </c>
      <c r="D83" s="146"/>
      <c r="E83" s="76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</row>
    <row r="84" spans="1:250">
      <c r="A84" s="101"/>
      <c r="B84" s="125" t="str">
        <f>'Anbieter A'!B84</f>
        <v>- Davon Ausbildungsplätze für Lernende «GeomatikerIn EFZ (Schwerpunkt Vermessung)»</v>
      </c>
      <c r="C84" s="212"/>
      <c r="D84" s="146"/>
      <c r="E84" s="76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</row>
    <row r="85" spans="1:250">
      <c r="A85" s="101"/>
      <c r="B85" s="125"/>
      <c r="C85" s="162" t="s">
        <v>102</v>
      </c>
      <c r="D85" s="160" t="e">
        <f>ROUND(IF((D84/D83)&lt;=0.4,12.5*(D84/D83),IF((D84/D83)&gt;0.4,5)),1)</f>
        <v>#DIV/0!</v>
      </c>
      <c r="E85" s="76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</row>
    <row r="86" spans="1:250" ht="4.5" customHeight="1">
      <c r="A86" s="101"/>
      <c r="B86" s="115"/>
      <c r="C86" s="115"/>
      <c r="D86" s="82"/>
      <c r="E86" s="76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</row>
    <row r="87" spans="1:250" ht="25.5">
      <c r="A87" s="75"/>
      <c r="B87" s="94" t="s">
        <v>33</v>
      </c>
      <c r="C87" s="117"/>
      <c r="D87" s="95"/>
      <c r="E87" s="76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</row>
    <row r="88" spans="1:250" ht="4.5" customHeight="1">
      <c r="A88" s="118"/>
      <c r="B88" s="97"/>
      <c r="C88" s="98"/>
      <c r="D88" s="99"/>
      <c r="E88" s="76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</row>
    <row r="89" spans="1:250" ht="25.5" customHeight="1">
      <c r="A89" s="79" t="str">
        <f>'Anbieter A'!A89</f>
        <v>Ökologie</v>
      </c>
      <c r="B89" s="79"/>
      <c r="C89" s="90" t="s">
        <v>51</v>
      </c>
      <c r="D89" s="80" t="s">
        <v>35</v>
      </c>
    </row>
    <row r="90" spans="1:250" ht="38.25">
      <c r="A90" s="119"/>
      <c r="B90" s="92" t="str">
        <f>'Anbieter A'!B90</f>
        <v>- Liegt ein Nachhaltigkeitsbericht vor?
   Ja         (3 Punkte)
   Nein      (0 Punkte)</v>
      </c>
      <c r="C90" s="207">
        <f>Zusammenfassung!D42</f>
        <v>0.5</v>
      </c>
      <c r="D90" s="161"/>
    </row>
    <row r="91" spans="1:250" ht="51">
      <c r="A91" s="119"/>
      <c r="B91" s="92" t="str">
        <f>'Anbieter A'!B91</f>
        <v>- Welches Stromprodukt wird verwendet?
   Ökostrom/Sonne                   (2 Punkte)
   Erneuerbar/Wasser              (1.5 Punkte)
   Kernenergie/Erneuerbar       (1.0 Punkte)</v>
      </c>
      <c r="C91" s="198"/>
      <c r="D91" s="161"/>
    </row>
    <row r="92" spans="1:250" ht="4.5" customHeight="1">
      <c r="A92" s="119"/>
      <c r="B92" s="92"/>
      <c r="C92" s="92"/>
    </row>
    <row r="93" spans="1:250" ht="25.5">
      <c r="A93" s="119"/>
      <c r="B93" s="94" t="s">
        <v>33</v>
      </c>
      <c r="C93" s="94"/>
      <c r="D93" s="120"/>
    </row>
    <row r="94" spans="1:250" ht="4.5" customHeight="1">
      <c r="A94" s="121"/>
      <c r="B94" s="97"/>
      <c r="C94" s="98"/>
      <c r="D94" s="121"/>
    </row>
    <row r="95" spans="1:250">
      <c r="C95" s="127"/>
    </row>
  </sheetData>
  <sheetProtection selectLockedCells="1"/>
  <mergeCells count="19">
    <mergeCell ref="C73:C77"/>
    <mergeCell ref="D73:D77"/>
    <mergeCell ref="C83:C84"/>
    <mergeCell ref="C90:C91"/>
    <mergeCell ref="A50:B50"/>
    <mergeCell ref="C51:C52"/>
    <mergeCell ref="D51:D52"/>
    <mergeCell ref="A56:B56"/>
    <mergeCell ref="C57:C58"/>
    <mergeCell ref="C64:C67"/>
    <mergeCell ref="D64:D65"/>
    <mergeCell ref="D66:D67"/>
    <mergeCell ref="C44:C46"/>
    <mergeCell ref="D44:D46"/>
    <mergeCell ref="C9:C12"/>
    <mergeCell ref="C22:C24"/>
    <mergeCell ref="C29:C31"/>
    <mergeCell ref="C37:C39"/>
    <mergeCell ref="D37:D39"/>
  </mergeCells>
  <conditionalFormatting sqref="D9">
    <cfRule type="expression" dxfId="27" priority="8">
      <formula>SUM(D9:D12)&gt;5</formula>
    </cfRule>
    <cfRule type="cellIs" dxfId="26" priority="9" operator="greaterThan">
      <formula>3</formula>
    </cfRule>
  </conditionalFormatting>
  <conditionalFormatting sqref="D10">
    <cfRule type="expression" dxfId="25" priority="6">
      <formula>SUM(D9:D12)&gt;5</formula>
    </cfRule>
    <cfRule type="cellIs" dxfId="24" priority="7" operator="greaterThan">
      <formula>2</formula>
    </cfRule>
  </conditionalFormatting>
  <conditionalFormatting sqref="D11">
    <cfRule type="expression" dxfId="23" priority="4">
      <formula>SUM(D9:D12)&gt;5</formula>
    </cfRule>
    <cfRule type="cellIs" dxfId="22" priority="5" operator="greaterThan">
      <formula>1.5</formula>
    </cfRule>
  </conditionalFormatting>
  <conditionalFormatting sqref="D12">
    <cfRule type="expression" dxfId="21" priority="2">
      <formula>SUM(D9:D12)&gt;5</formula>
    </cfRule>
    <cfRule type="cellIs" dxfId="20" priority="3" operator="greaterThan">
      <formula>1</formula>
    </cfRule>
  </conditionalFormatting>
  <conditionalFormatting sqref="D17">
    <cfRule type="cellIs" dxfId="19" priority="29" operator="greaterThan">
      <formula>5</formula>
    </cfRule>
  </conditionalFormatting>
  <conditionalFormatting sqref="D22:D23">
    <cfRule type="cellIs" dxfId="18" priority="21" operator="greaterThan">
      <formula>2</formula>
    </cfRule>
  </conditionalFormatting>
  <conditionalFormatting sqref="D24">
    <cfRule type="cellIs" dxfId="17" priority="20" operator="greaterThan">
      <formula>1</formula>
    </cfRule>
  </conditionalFormatting>
  <conditionalFormatting sqref="D29">
    <cfRule type="cellIs" dxfId="16" priority="19" operator="greaterThan">
      <formula>1</formula>
    </cfRule>
  </conditionalFormatting>
  <conditionalFormatting sqref="D30:D31">
    <cfRule type="cellIs" dxfId="15" priority="17" operator="greaterThan">
      <formula>2</formula>
    </cfRule>
  </conditionalFormatting>
  <conditionalFormatting sqref="D37:D39">
    <cfRule type="cellIs" dxfId="14" priority="15" operator="greaterThan">
      <formula>5</formula>
    </cfRule>
  </conditionalFormatting>
  <conditionalFormatting sqref="D44:D46">
    <cfRule type="cellIs" dxfId="13" priority="13" operator="greaterThan">
      <formula>5</formula>
    </cfRule>
  </conditionalFormatting>
  <conditionalFormatting sqref="D51:D52">
    <cfRule type="cellIs" dxfId="12" priority="14" operator="greaterThan">
      <formula>5</formula>
    </cfRule>
  </conditionalFormatting>
  <conditionalFormatting sqref="D57">
    <cfRule type="cellIs" dxfId="11" priority="12" operator="greaterThan">
      <formula>3</formula>
    </cfRule>
  </conditionalFormatting>
  <conditionalFormatting sqref="D58">
    <cfRule type="cellIs" dxfId="10" priority="1" operator="greaterThan">
      <formula>2</formula>
    </cfRule>
  </conditionalFormatting>
  <conditionalFormatting sqref="D64">
    <cfRule type="cellIs" dxfId="9" priority="27" operator="greaterThan">
      <formula>3</formula>
    </cfRule>
  </conditionalFormatting>
  <conditionalFormatting sqref="D66">
    <cfRule type="cellIs" dxfId="8" priority="26" operator="greaterThan">
      <formula>2</formula>
    </cfRule>
  </conditionalFormatting>
  <conditionalFormatting sqref="D73:D77">
    <cfRule type="cellIs" dxfId="7" priority="25" operator="greaterThan">
      <formula>5</formula>
    </cfRule>
  </conditionalFormatting>
  <conditionalFormatting sqref="D85">
    <cfRule type="cellIs" dxfId="6" priority="10" operator="greaterThan">
      <formula>5</formula>
    </cfRule>
  </conditionalFormatting>
  <conditionalFormatting sqref="D90">
    <cfRule type="cellIs" dxfId="5" priority="23" operator="greaterThan">
      <formula>3</formula>
    </cfRule>
  </conditionalFormatting>
  <conditionalFormatting sqref="D91">
    <cfRule type="cellIs" dxfId="4" priority="11" operator="greaterThan">
      <formula>2</formula>
    </cfRule>
  </conditionalFormatting>
  <conditionalFormatting sqref="E7">
    <cfRule type="cellIs" dxfId="3" priority="30" operator="greaterThan">
      <formula>5</formula>
    </cfRule>
  </conditionalFormatting>
  <conditionalFormatting sqref="E35">
    <cfRule type="cellIs" dxfId="2" priority="16" operator="greaterThan">
      <formula>5</formula>
    </cfRule>
  </conditionalFormatting>
  <conditionalFormatting sqref="E62">
    <cfRule type="cellIs" dxfId="1" priority="28" operator="greaterThan">
      <formula>5</formula>
    </cfRule>
  </conditionalFormatting>
  <conditionalFormatting sqref="E81">
    <cfRule type="cellIs" dxfId="0" priority="24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Zusammenfassung</vt:lpstr>
      <vt:lpstr>Anbieter A</vt:lpstr>
      <vt:lpstr>Anbieter B</vt:lpstr>
      <vt:lpstr>Anbieter C</vt:lpstr>
      <vt:lpstr>Anbieter D</vt:lpstr>
      <vt:lpstr>Anbieter E</vt:lpstr>
      <vt:lpstr>Zusammenfassung!Druckbereich</vt:lpstr>
      <vt:lpstr>'Anbieter A'!Drucktitel</vt:lpstr>
      <vt:lpstr>'Anbieter B'!Drucktitel</vt:lpstr>
      <vt:lpstr>'Anbieter C'!Drucktitel</vt:lpstr>
      <vt:lpstr>'Anbieter D'!Drucktitel</vt:lpstr>
      <vt:lpstr>'Anbieter E'!Drucktitel</vt:lpstr>
      <vt:lpstr>Zusammenfassung!Drucktitel</vt:lpstr>
    </vt:vector>
  </TitlesOfParts>
  <Company>SIBS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Auswertungstabelle</dc:title>
  <dc:creator>AGI</dc:creator>
  <cp:lastModifiedBy>Daniela Schütz</cp:lastModifiedBy>
  <cp:revision>32</cp:revision>
  <cp:lastPrinted>2024-10-03T08:49:58Z</cp:lastPrinted>
  <dcterms:created xsi:type="dcterms:W3CDTF">2002-11-29T07:41:48Z</dcterms:created>
  <dcterms:modified xsi:type="dcterms:W3CDTF">2025-05-09T07:25:25Z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f_Adresse">
    <vt:lpwstr>0</vt:lpwstr>
  </property>
  <property fmtid="{D5CDD505-2E9C-101B-9397-08002B2CF9AE}" pid="3" name="def_txtAdresse">
    <vt:lpwstr>Geometer</vt:lpwstr>
  </property>
  <property fmtid="{D5CDD505-2E9C-101B-9397-08002B2CF9AE}" pid="4" name="def_Key">
    <vt:lpwstr>[User3]</vt:lpwstr>
  </property>
  <property fmtid="{D5CDD505-2E9C-101B-9397-08002B2CF9AE}" pid="5" name="def_Kopf">
    <vt:lpwstr>0</vt:lpwstr>
  </property>
  <property fmtid="{D5CDD505-2E9C-101B-9397-08002B2CF9AE}" pid="6" name="def_Fuss">
    <vt:lpwstr>1 AV93 </vt:lpwstr>
  </property>
  <property fmtid="{D5CDD505-2E9C-101B-9397-08002B2CF9AE}" pid="7" name="MSIP_Label_74fdd986-87d9-48c6-acda-407b1ab5fef0_Enabled">
    <vt:lpwstr>true</vt:lpwstr>
  </property>
  <property fmtid="{D5CDD505-2E9C-101B-9397-08002B2CF9AE}" pid="8" name="MSIP_Label_74fdd986-87d9-48c6-acda-407b1ab5fef0_SetDate">
    <vt:lpwstr>2024-11-13T13:19:34Z</vt:lpwstr>
  </property>
  <property fmtid="{D5CDD505-2E9C-101B-9397-08002B2CF9AE}" pid="9" name="MSIP_Label_74fdd986-87d9-48c6-acda-407b1ab5fef0_Method">
    <vt:lpwstr>Standard</vt:lpwstr>
  </property>
  <property fmtid="{D5CDD505-2E9C-101B-9397-08002B2CF9AE}" pid="10" name="MSIP_Label_74fdd986-87d9-48c6-acda-407b1ab5fef0_Name">
    <vt:lpwstr>NICHT KLASSIFIZIERT</vt:lpwstr>
  </property>
  <property fmtid="{D5CDD505-2E9C-101B-9397-08002B2CF9AE}" pid="11" name="MSIP_Label_74fdd986-87d9-48c6-acda-407b1ab5fef0_SiteId">
    <vt:lpwstr>cb96f99a-a111-42d7-9f65-e111197ba4bb</vt:lpwstr>
  </property>
  <property fmtid="{D5CDD505-2E9C-101B-9397-08002B2CF9AE}" pid="12" name="MSIP_Label_74fdd986-87d9-48c6-acda-407b1ab5fef0_ActionId">
    <vt:lpwstr>301fe6ee-b643-484a-9dcf-11e62519575d</vt:lpwstr>
  </property>
  <property fmtid="{D5CDD505-2E9C-101B-9397-08002B2CF9AE}" pid="13" name="MSIP_Label_74fdd986-87d9-48c6-acda-407b1ab5fef0_ContentBits">
    <vt:lpwstr>0</vt:lpwstr>
  </property>
</Properties>
</file>